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CNUGIN\GESTÃO\RELATÓRIOS DE TRANSPARÊNCIA\Boletim\2026\"/>
    </mc:Choice>
  </mc:AlternateContent>
  <xr:revisionPtr revIDLastSave="0" documentId="13_ncr:1_{ACAFE547-A530-4696-8CB9-3F4A1B7FE51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FUNPREV" sheetId="1" r:id="rId1"/>
    <sheet name="FINANPREV" sheetId="2" r:id="rId2"/>
    <sheet name="SPSM" sheetId="3" r:id="rId3"/>
    <sheet name="TAXA DE ADM" sheetId="4" state="hidden" r:id="rId4"/>
    <sheet name="ALOCAÇÃO POR GESTOR" sheetId="5" r:id="rId5"/>
    <sheet name="ENQUADRAMENT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6" l="1"/>
  <c r="B25" i="5"/>
  <c r="B23" i="5"/>
  <c r="C36" i="6" l="1"/>
  <c r="C34" i="6"/>
  <c r="F34" i="6"/>
  <c r="D25" i="6"/>
  <c r="D21" i="6"/>
  <c r="C19" i="6"/>
  <c r="C7" i="6"/>
  <c r="C17" i="6"/>
  <c r="C16" i="6" s="1"/>
  <c r="C13" i="6"/>
  <c r="C12" i="6"/>
  <c r="C11" i="6"/>
  <c r="C9" i="6"/>
  <c r="C98" i="1"/>
  <c r="B98" i="1"/>
  <c r="H12" i="1"/>
  <c r="G12" i="1"/>
  <c r="H6" i="3" l="1"/>
  <c r="G6" i="3"/>
  <c r="C23" i="5"/>
  <c r="D12" i="2"/>
  <c r="C7" i="2" l="1"/>
  <c r="B7" i="2"/>
  <c r="C5" i="1"/>
  <c r="B5" i="1"/>
  <c r="C11" i="5"/>
  <c r="D7" i="4"/>
  <c r="C3" i="4"/>
  <c r="B3" i="4"/>
  <c r="B7" i="4" s="1"/>
  <c r="D6" i="3"/>
  <c r="C4" i="3"/>
  <c r="C6" i="3" s="1"/>
  <c r="B4" i="3"/>
  <c r="B6" i="3" s="1"/>
  <c r="H8" i="2"/>
  <c r="G8" i="2"/>
  <c r="C10" i="2"/>
  <c r="B10" i="2"/>
  <c r="C4" i="2"/>
  <c r="B4" i="2"/>
  <c r="C86" i="1"/>
  <c r="C28" i="6" s="1"/>
  <c r="B86" i="1"/>
  <c r="C84" i="1"/>
  <c r="C26" i="6" s="1"/>
  <c r="C25" i="6" s="1"/>
  <c r="B84" i="1"/>
  <c r="C76" i="1"/>
  <c r="B76" i="1"/>
  <c r="B80" i="1" s="1"/>
  <c r="C69" i="1"/>
  <c r="B69" i="1"/>
  <c r="C55" i="1"/>
  <c r="B55" i="1"/>
  <c r="C49" i="1"/>
  <c r="C15" i="6" s="1"/>
  <c r="C6" i="6" s="1"/>
  <c r="B49" i="1"/>
  <c r="C45" i="1"/>
  <c r="B45" i="1"/>
  <c r="C43" i="1"/>
  <c r="B43" i="1"/>
  <c r="C38" i="1"/>
  <c r="B38" i="1"/>
  <c r="C12" i="1"/>
  <c r="B12" i="1"/>
  <c r="D34" i="6"/>
  <c r="C32" i="6"/>
  <c r="C30" i="6"/>
  <c r="B12" i="2" l="1"/>
  <c r="C12" i="2"/>
  <c r="D7" i="2" s="1"/>
  <c r="B72" i="1"/>
  <c r="B95" i="1"/>
  <c r="C80" i="1"/>
  <c r="C23" i="6"/>
  <c r="C21" i="6" s="1"/>
  <c r="C15" i="5"/>
  <c r="C8" i="5"/>
  <c r="C10" i="5"/>
  <c r="C18" i="5"/>
  <c r="C4" i="5"/>
  <c r="C12" i="5"/>
  <c r="C20" i="5"/>
  <c r="C5" i="5"/>
  <c r="C13" i="5"/>
  <c r="C21" i="5"/>
  <c r="C6" i="5"/>
  <c r="C14" i="5"/>
  <c r="C22" i="5"/>
  <c r="C19" i="5"/>
  <c r="C7" i="5"/>
  <c r="C16" i="5"/>
  <c r="C9" i="5"/>
  <c r="C17" i="5"/>
  <c r="B51" i="1"/>
  <c r="C7" i="4"/>
  <c r="D3" i="4" s="1"/>
  <c r="D4" i="3"/>
  <c r="C95" i="1"/>
  <c r="C72" i="1"/>
  <c r="C51" i="1"/>
  <c r="D5" i="1" l="1"/>
  <c r="D4" i="4"/>
  <c r="D5" i="4"/>
  <c r="D5" i="3"/>
  <c r="D4" i="2"/>
  <c r="D10" i="2"/>
  <c r="D5" i="2"/>
  <c r="D8" i="2"/>
  <c r="D9" i="2"/>
  <c r="D11" i="2"/>
  <c r="D16" i="6" l="1"/>
  <c r="D6" i="6"/>
  <c r="D51" i="1"/>
  <c r="D12" i="1"/>
  <c r="D28" i="6"/>
  <c r="D30" i="6"/>
  <c r="D22" i="6"/>
  <c r="D20" i="6"/>
  <c r="D7" i="6"/>
  <c r="D24" i="6"/>
  <c r="D13" i="6"/>
  <c r="D11" i="6"/>
  <c r="D33" i="6"/>
  <c r="D18" i="6"/>
  <c r="D10" i="6"/>
  <c r="D31" i="6"/>
  <c r="D29" i="6"/>
  <c r="D12" i="6"/>
  <c r="D23" i="6"/>
  <c r="D14" i="6"/>
  <c r="D32" i="6"/>
  <c r="D17" i="6"/>
  <c r="D27" i="6"/>
  <c r="D15" i="6"/>
  <c r="D26" i="6"/>
  <c r="D8" i="6"/>
  <c r="D19" i="6"/>
  <c r="D9" i="6"/>
  <c r="D95" i="1"/>
  <c r="D84" i="1"/>
  <c r="D72" i="1"/>
  <c r="D55" i="1"/>
  <c r="D38" i="1"/>
  <c r="D43" i="1"/>
  <c r="D45" i="1"/>
  <c r="D49" i="1"/>
  <c r="D69" i="1"/>
  <c r="D80" i="1"/>
  <c r="D86" i="1"/>
  <c r="D76" i="1"/>
  <c r="D36" i="1"/>
  <c r="D37" i="1"/>
  <c r="D57" i="1"/>
  <c r="D79" i="1"/>
  <c r="D85" i="1"/>
  <c r="D6" i="1"/>
  <c r="D7" i="1"/>
  <c r="D8" i="1"/>
  <c r="D9" i="1"/>
  <c r="D10" i="1"/>
  <c r="D11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9" i="1"/>
  <c r="D40" i="1"/>
  <c r="D41" i="1"/>
  <c r="D42" i="1"/>
  <c r="D44" i="1"/>
  <c r="D46" i="1"/>
  <c r="D47" i="1"/>
  <c r="D48" i="1"/>
  <c r="D50" i="1"/>
  <c r="D56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77" i="1"/>
  <c r="D78" i="1"/>
  <c r="D87" i="1"/>
  <c r="D88" i="1"/>
  <c r="D89" i="1"/>
  <c r="D90" i="1"/>
  <c r="D91" i="1"/>
  <c r="D92" i="1"/>
  <c r="D93" i="1"/>
  <c r="D94" i="1"/>
  <c r="D98" i="1" l="1"/>
</calcChain>
</file>

<file path=xl/sharedStrings.xml><?xml version="1.0" encoding="utf-8"?>
<sst xmlns="http://schemas.openxmlformats.org/spreadsheetml/2006/main" count="288" uniqueCount="211">
  <si>
    <t>Distribuição e Enquadramento dos Investimentos IGEPPS/PA (FUNPREV+FINANPREV+SPSM)</t>
  </si>
  <si>
    <t>Data base</t>
  </si>
  <si>
    <t xml:space="preserve"> Política de Investimentos 2026 </t>
  </si>
  <si>
    <t>Artigo</t>
  </si>
  <si>
    <t>Tipo de Ativo</t>
  </si>
  <si>
    <t>Valor (R$)</t>
  </si>
  <si>
    <t>Carteira %</t>
  </si>
  <si>
    <t>Limite Inferior</t>
  </si>
  <si>
    <t>Estratégia Alvo</t>
  </si>
  <si>
    <t>Limite Superior</t>
  </si>
  <si>
    <t>Limite Legal</t>
  </si>
  <si>
    <t>Renda Fixa</t>
  </si>
  <si>
    <t>Art. 7º I</t>
  </si>
  <si>
    <t>Fundos ou ETF Renda Fixa 100% - Títulos Públicos</t>
  </si>
  <si>
    <t>Art. 7º  II</t>
  </si>
  <si>
    <t>Títulos do Tesouro Nacional (SELIC) primário/plataforma eletrônica</t>
  </si>
  <si>
    <t>Art. 7º  III</t>
  </si>
  <si>
    <t>Títulos Públicos Federais - Intermediação - Balcão</t>
  </si>
  <si>
    <t>Art. 7° IV</t>
  </si>
  <si>
    <t>Operações Compromissadas com títulos públicos</t>
  </si>
  <si>
    <t>Art. 7° V</t>
  </si>
  <si>
    <t>Fundos de Renda Fixa e ETF - Demais</t>
  </si>
  <si>
    <t>Art. 7° VI</t>
  </si>
  <si>
    <t>Títulos de Instituições Financeiras</t>
  </si>
  <si>
    <t>Art. 7° VII</t>
  </si>
  <si>
    <t>Fundos de Renda Fixa - Crédito Privado</t>
  </si>
  <si>
    <t>Art. 7° VIII</t>
  </si>
  <si>
    <t>Fundos de Debêntures Infraestrutura</t>
  </si>
  <si>
    <t>Art. 7° IX</t>
  </si>
  <si>
    <t>Sublasses sênior de FIDC ou FIC-FIDC</t>
  </si>
  <si>
    <t>Renda Variável</t>
  </si>
  <si>
    <t>Art. 8° I</t>
  </si>
  <si>
    <t>Fundos de Ações</t>
  </si>
  <si>
    <t>Art. 8° II</t>
  </si>
  <si>
    <t>Fundos de ETF de Ações</t>
  </si>
  <si>
    <t>Art. 8° III</t>
  </si>
  <si>
    <t>Fundos de ETF BDR - Ações</t>
  </si>
  <si>
    <t>Art. 8° IV</t>
  </si>
  <si>
    <t>Fundos de ETF - Internacional</t>
  </si>
  <si>
    <t>Exterior</t>
  </si>
  <si>
    <t>Art. 9° I</t>
  </si>
  <si>
    <t>Fundos Renda Fixa - Dívida Externa</t>
  </si>
  <si>
    <t>Art. 9° II</t>
  </si>
  <si>
    <t>Fundos Exterior - Investidor Qualificado</t>
  </si>
  <si>
    <t>Art. 9° III</t>
  </si>
  <si>
    <t>Fundos Exterior - Investidor Geral</t>
  </si>
  <si>
    <t>Estruturados</t>
  </si>
  <si>
    <t>Art. 10° I</t>
  </si>
  <si>
    <t>Fundos Multimercado</t>
  </si>
  <si>
    <t>Art. 10° II</t>
  </si>
  <si>
    <t>Fundos FIAGRO</t>
  </si>
  <si>
    <t>Art. 10° III</t>
  </si>
  <si>
    <t>Fundos FIP e FIC-FIP</t>
  </si>
  <si>
    <t>Art. 10° IV</t>
  </si>
  <si>
    <t>Fundos de Ações - Mercado de Acesso</t>
  </si>
  <si>
    <t>Fundos Imobiliários</t>
  </si>
  <si>
    <t>Art. 11º</t>
  </si>
  <si>
    <t>Fundos Imobiliários (FII)</t>
  </si>
  <si>
    <t>Empréstimos Consignados</t>
  </si>
  <si>
    <t>Art. 12º, II</t>
  </si>
  <si>
    <t>Total da Carteira</t>
  </si>
  <si>
    <t>Disponibilidade Financeira</t>
  </si>
  <si>
    <t>Total Geral</t>
  </si>
  <si>
    <t>Fonte: NUGIN</t>
  </si>
  <si>
    <t>CARTEIRA FUNPREV - SETEMBRO 2026</t>
  </si>
  <si>
    <t>MOVIMENTAÇÕES - FUNPREV</t>
  </si>
  <si>
    <t>DATA</t>
  </si>
  <si>
    <t>APLICAÇÃO</t>
  </si>
  <si>
    <t>RESGATE</t>
  </si>
  <si>
    <t>ATIVO</t>
  </si>
  <si>
    <t>DESCRIÇÃO</t>
  </si>
  <si>
    <t>RENDA FIXA</t>
  </si>
  <si>
    <t>SANTANDER TÍTULOS PÚBLICOS HIPER RESP LIMITADA FIF CIC REFERENCIADO DI</t>
  </si>
  <si>
    <t>Arrecadação Previdenciária</t>
  </si>
  <si>
    <t>ATIVOS</t>
  </si>
  <si>
    <t>RENDIMENTO</t>
  </si>
  <si>
    <t>PL</t>
  </si>
  <si>
    <t>% CARTEIRA</t>
  </si>
  <si>
    <t>Art. 7º I Fundos ou ETF Renda Fixa 100% - Títulos Públicos</t>
  </si>
  <si>
    <t xml:space="preserve">    BB IMA-B 5 RESP LIMITADA FIF CIC RENDA FIXA PREVIDENCIÁRIO LP</t>
  </si>
  <si>
    <t xml:space="preserve">    ITAÚ INSTITUCIONAIS LEGEND RESP LIMITADA FIF CIC RENDA FIXA LP</t>
  </si>
  <si>
    <t xml:space="preserve">    ITAÚ INSTITUCIONAL ALOCAÇÃO DINÂMICA RESP LIMITADA FIF CIC RENDA FIXA</t>
  </si>
  <si>
    <t>Atendimento a LC 125/19</t>
  </si>
  <si>
    <t xml:space="preserve">    ITAÚ INSTITUCIONAL IMA-B 5 RESP LIMITADA FIF CIC RENDA FIXA</t>
  </si>
  <si>
    <t xml:space="preserve">    ITAÚ INSTITUCIONAL JANEIRO RESP LIMITADA FIF CIC RENDA FIXA LP</t>
  </si>
  <si>
    <t xml:space="preserve">    SANTANDER TÍTULOS PÚBLICOS HIPER RESP LIMITADA FIF CIC REFERENCIADO DI</t>
  </si>
  <si>
    <t>Art. 7º  III Títulos Públicos Federais - Intermediação - Balcão</t>
  </si>
  <si>
    <t>TOTAL</t>
  </si>
  <si>
    <t xml:space="preserve">    LFT 210100 20290901</t>
  </si>
  <si>
    <t xml:space="preserve">    NTN-B 2035 28.11.2022_6,21</t>
  </si>
  <si>
    <t xml:space="preserve">    NTN-B 2040 28.12.2022_6,27</t>
  </si>
  <si>
    <t xml:space="preserve">    NTN-B 2040_11.04.2023_6,1910</t>
  </si>
  <si>
    <t xml:space="preserve">    NTN-B 2045 21.10.2022_5,84</t>
  </si>
  <si>
    <t xml:space="preserve">    NTN-B 2045 23.12.2024_7,2015 (mercado)</t>
  </si>
  <si>
    <t xml:space="preserve">    NTN-B 2045 30.01.2023_6,452</t>
  </si>
  <si>
    <t xml:space="preserve">    NTN-B 2045 31.10.2022_5,851</t>
  </si>
  <si>
    <t xml:space="preserve">    NTN-B 2045_16.03.2023_6,44</t>
  </si>
  <si>
    <t xml:space="preserve">    NTN-B 2050 10.02.2023_6,452</t>
  </si>
  <si>
    <t xml:space="preserve">    NTN-B 2050 15.09.2022_5,933</t>
  </si>
  <si>
    <t xml:space="preserve">    NTN-B 2050 16.03.2023_6,4461</t>
  </si>
  <si>
    <t xml:space="preserve">    NTN-B 2050 27.09.2022_5,846</t>
  </si>
  <si>
    <t xml:space="preserve">    NTN-B 2050 28.12.2022_6,312</t>
  </si>
  <si>
    <t xml:space="preserve">    NTN-B 2055 01.09.2022_5.973</t>
  </si>
  <si>
    <t xml:space="preserve">    NTN-B 2055 10.02.2023_6,377</t>
  </si>
  <si>
    <t xml:space="preserve">    NTN-B 2055 11.04.2023_6,21</t>
  </si>
  <si>
    <t xml:space="preserve">    NTN-B 2055 12.04.2023_6,155</t>
  </si>
  <si>
    <t xml:space="preserve">    NTN-B 2055 14.04.2023_6,0675</t>
  </si>
  <si>
    <t xml:space="preserve">    NTN-B 2055 25.08.2022_5.882</t>
  </si>
  <si>
    <t xml:space="preserve">    NTN-B 2055 26.08.2022_5,882</t>
  </si>
  <si>
    <t xml:space="preserve">    NTN-B 2055 28.11.2022_6,212</t>
  </si>
  <si>
    <t xml:space="preserve">    NTN-F 2027 23.12.2024_15,30</t>
  </si>
  <si>
    <t xml:space="preserve">    NTN-F 2029 23.12.2024_15,07</t>
  </si>
  <si>
    <t xml:space="preserve">    NTN-F 2033 27.02.2023_13,36</t>
  </si>
  <si>
    <t>Art. 7° V Fundos de Renda Fixa e ETF - Demais</t>
  </si>
  <si>
    <t xml:space="preserve">    BB INSTITUCIONAL RESP LIMITADA FIF RENDA FIXA</t>
  </si>
  <si>
    <t xml:space="preserve">    BB PERFIL RESP LIMITADA FIF CIC RENDA FIXA REFERENCIADO DI PREVIDENCIÁRIO LP</t>
  </si>
  <si>
    <t xml:space="preserve">    BRADESCO PREMIUM RESP LIMITADA FIF RENDA FIXA REFERENCIADO DI</t>
  </si>
  <si>
    <t xml:space="preserve">    ITAÚ INSTITUCIONAL GLOBAL DINÂMICO RESP LIMITADA FIF CIC RENDA FIXA LP</t>
  </si>
  <si>
    <t>Art. 7° VI Títulos de Instituições Financeiras</t>
  </si>
  <si>
    <t xml:space="preserve">    LFSN BTG Pactual - VENC DEZ 2032 - IPCA + 8,4</t>
  </si>
  <si>
    <t>Art. 7° VII Fundos de Renda Fixa - Crédito Privado</t>
  </si>
  <si>
    <t xml:space="preserve">    SANTANDER CRESCIMENTO INSTITUCIONAL RESP LIMITADA FIF RENDA FIXA CRÉDITO PRIVADO LP</t>
  </si>
  <si>
    <t xml:space="preserve">    BRADESCO PERFORMANCE INSTITUCIONAL RESP LIMITADA FIF CIC RENDA FIXA CRÉDITO PRIVADO LP</t>
  </si>
  <si>
    <t xml:space="preserve">    ITAÚ HIGH GRADE RESP LIMITADA FIF CIC RENDA FIXA CRÉDITO PRIVADO</t>
  </si>
  <si>
    <t>Art. 7° IX Sublasses sênior de FIDC ou FIC-FIDC</t>
  </si>
  <si>
    <t xml:space="preserve">    BBIF MASTER FIDC LP SÊNIOR 1</t>
  </si>
  <si>
    <t>SUBTOTAL RENDA FIXA</t>
  </si>
  <si>
    <t>RENDA VARIÁVEL</t>
  </si>
  <si>
    <t>Art. 8° I Fundos de Ações</t>
  </si>
  <si>
    <t xml:space="preserve">    AZ QUEST AÇÕES RESP LIMITADA FIF CIC AÇÕES</t>
  </si>
  <si>
    <t xml:space="preserve">    AZ QUEST SMALL MID CAPS RESP LIMITADA FIF CIC AÇÕES</t>
  </si>
  <si>
    <t xml:space="preserve">    BAHIA AM VALUATION RESP LIMITADA FIF CIC AÇÕES</t>
  </si>
  <si>
    <t xml:space="preserve">    BNP PARIBAS SMALL CAPS RESP LIMITADA FIF AÇÕES</t>
  </si>
  <si>
    <t xml:space="preserve">    BRADESCO MID SMALL CAPS RESP LIMITADA FIF AÇÕES</t>
  </si>
  <si>
    <t xml:space="preserve">    BRADESCO IBOVESPA VALUATION RESP LIMITADA FIF CIC AÇÕES</t>
  </si>
  <si>
    <t xml:space="preserve">    BTG PACTUAL ABSOLUTO INSTITUCIONAL FIF CIC AÇÕES</t>
  </si>
  <si>
    <t xml:space="preserve">    ITAÚ DUNAMIS RESP LIMITADA FIF CIC AÇÕES</t>
  </si>
  <si>
    <t xml:space="preserve">    ITAÚ DUNAMIS RESP LIMITADA FIF CIC AÇÕES SUBCLASSE I</t>
  </si>
  <si>
    <t xml:space="preserve">    OCCAM RESP LIMITADA FIF CIC AÇÕES</t>
  </si>
  <si>
    <t xml:space="preserve">    SAFRA EQUITY PORTFÓLIO PB RESP LIMITADA FIF CIC AÇÕES</t>
  </si>
  <si>
    <t xml:space="preserve">    VINCI MOSAICO INSTITUCIONAL RESP LIMITADA FIF AÇÕES</t>
  </si>
  <si>
    <t xml:space="preserve">    VINCI SELECTION EQUITIES RESP LIMITADA FIF AÇÕES</t>
  </si>
  <si>
    <t>Art. 8° III Fundos de ETF BDR - Ações</t>
  </si>
  <si>
    <t xml:space="preserve">    CAIXA INSTITUCIONAL RESP LIMITADA FIF AÇÕES BDR NÍVEL I</t>
  </si>
  <si>
    <t xml:space="preserve">    WESTERN ASSET RESP LIMITADA FIF AÇÕES BDR NÍVEL I</t>
  </si>
  <si>
    <t>SUBTOTAL RENDA VARIÁVEL</t>
  </si>
  <si>
    <t>INVESTIMENTO NO EXTERIOR</t>
  </si>
  <si>
    <t>Art. 9° II Fundos Exterior - Investidor Qualificado</t>
  </si>
  <si>
    <t xml:space="preserve">    BTG PACTUAL MULTIGESTOR GLOBAL EQUITIES BRL FIF AÇÕES</t>
  </si>
  <si>
    <t xml:space="preserve">    SYSTEMATICA BLUE TREND ADVISORY INVESTIMENTO NO EXTERIOR RESP LIMITADA FI MULTIMERCADO</t>
  </si>
  <si>
    <t xml:space="preserve">    VINCI INTERNACIONAL FIF CIC MULTIMERCADO</t>
  </si>
  <si>
    <t>SUBTOTAL INVESTIMENTO NO EXTERIOR</t>
  </si>
  <si>
    <t>ESTRUTURADOS</t>
  </si>
  <si>
    <t>Art. 10° I Fundos Multimercado</t>
  </si>
  <si>
    <t xml:space="preserve">    BTG PACTUAL S&amp;P 500 BRL RESP LIMITADA FI MULTIMERCADO</t>
  </si>
  <si>
    <t>Art. 10° III Fundos FIP e FIC-FIP</t>
  </si>
  <si>
    <t xml:space="preserve">    AU_KINEA PRIVATE EQUITY IV FEEDER INSTITUCIONAL I MULTIESTRATÉGIA FIP</t>
  </si>
  <si>
    <t xml:space="preserve">    BTG PACTUAL ECONOMIA REAL II RESP LIMITADA FIP MULTIESTRATÉGIA</t>
  </si>
  <si>
    <t xml:space="preserve">    BTG PACTUAL INFRAESTRUTURA II RESP LIMITADA FICFIP MULTIESTRATÉGIA</t>
  </si>
  <si>
    <t xml:space="preserve">    BTG PACTUAL INFRAESTRUTURA III FEEDER RESP LIMITADA FIP MULTIESTRATÉGIA</t>
  </si>
  <si>
    <t xml:space="preserve">    PÁTRIA PRIVATE EQUITY VII ADVISORY FIP MULTIESTRATÉGIA</t>
  </si>
  <si>
    <t xml:space="preserve">    PÁTRIA INFRAESTRUTURA V ADVISORY FIP MULTIESTRATÉGIA</t>
  </si>
  <si>
    <t xml:space="preserve">    KINEA EQUITY INFRA I FEEDER INSTITUCIONAL I RESP LIMITADA FIP MULTIESTRATÉGIA</t>
  </si>
  <si>
    <t xml:space="preserve">    VINCI CAPITAL PARTNERS IV FEEDER B FIP</t>
  </si>
  <si>
    <t>SUBTOTAL ESTRUTURADOS</t>
  </si>
  <si>
    <t>TOTAL FUNPREV</t>
  </si>
  <si>
    <t>CARTEIRA FINANPREV - SETEMBRO 2026</t>
  </si>
  <si>
    <t>MOVIMENTAÇÕES - FINANPREV</t>
  </si>
  <si>
    <t>ATIVOS - RENDA FIXA</t>
  </si>
  <si>
    <t>BB TÍTULOS PÚBLICOS RESP LIMITADA FIF RENDA FIXA REFERENCIADO DI LP</t>
  </si>
  <si>
    <t xml:space="preserve">    BB TÍTULOS PÚBLICOS RESP LIMITADA FIF RENDA FIXA REFERENCIADO DI LP</t>
  </si>
  <si>
    <t>Art. 7º IV  Operações Compromissadas com Títulos Públicos</t>
  </si>
  <si>
    <t xml:space="preserve">    ITAÚ INSTITUCIONAL RESP LIMITADA FIF RENDA FIXA REFERENCIADO DI</t>
  </si>
  <si>
    <t>RESGATE PAGAMENTO DA FOLHA DE SETEMBRO</t>
  </si>
  <si>
    <t xml:space="preserve">    PORTO SEGURO CLÁSSICO RESP LIMITADA FIF CIC RENDA FIXA LP</t>
  </si>
  <si>
    <t>Art. 7º VII Fundos de Renda Fixa - Crédito Privado</t>
  </si>
  <si>
    <t xml:space="preserve">    BTG PACTUAL YIELD DI FIF RENDA FIXA</t>
  </si>
  <si>
    <t>TOTAL FINANPREV</t>
  </si>
  <si>
    <t>CARTEIRA SPSM - SETEMBRO 2026</t>
  </si>
  <si>
    <t>MOVIMENTAÇÕES - SPSM</t>
  </si>
  <si>
    <t>RESGATE PARA PAGAMENTO DA FOHA DE SETEMBRO/2026</t>
  </si>
  <si>
    <t>CARTEIRA TAXA DE ADMINISTRAÇÃO - SETEMBRO 2026</t>
  </si>
  <si>
    <t>MOVIMENTAÇÕES - TAXA DE ADMINISTRAÇÃO</t>
  </si>
  <si>
    <t>TOTAL TAXA DE ADMINISTRAÇÃO</t>
  </si>
  <si>
    <t>PL por Instituição Financeira</t>
  </si>
  <si>
    <t>Data Base: 30/09/2026</t>
  </si>
  <si>
    <t>Gestoras</t>
  </si>
  <si>
    <t>Valor Aplicado</t>
  </si>
  <si>
    <t>%</t>
  </si>
  <si>
    <t>Tesouro Nacional</t>
  </si>
  <si>
    <t>BB Asset Management</t>
  </si>
  <si>
    <t>Itaú</t>
  </si>
  <si>
    <t>Bradesco</t>
  </si>
  <si>
    <t>Santander</t>
  </si>
  <si>
    <t>BTG Pactual</t>
  </si>
  <si>
    <t>Caixa Econômico Asset</t>
  </si>
  <si>
    <t>Safra Asset Management</t>
  </si>
  <si>
    <t>Vinci Partners</t>
  </si>
  <si>
    <t>Kinea Investimentos</t>
  </si>
  <si>
    <t>Western Asset</t>
  </si>
  <si>
    <t>Bahia Asset</t>
  </si>
  <si>
    <t>XP Asset Management</t>
  </si>
  <si>
    <t>AZ Quest Investimentos</t>
  </si>
  <si>
    <t>Occam Brasil</t>
  </si>
  <si>
    <t>Patria Investimentos</t>
  </si>
  <si>
    <t>BNP Paribas Asset</t>
  </si>
  <si>
    <t>Genial Banco</t>
  </si>
  <si>
    <t>Porto Seguro Investimentos</t>
  </si>
  <si>
    <t>TOTAL GERAL</t>
  </si>
  <si>
    <t xml:space="preserve">TOTAL </t>
  </si>
  <si>
    <t>Política de Investimentos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</si>
</sst>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[Red]&quot;-R$&quot;* #,##0.00_-;_-&quot;R$&quot;* \-??_-;_-@_-"/>
    <numFmt numFmtId="166" formatCode="_-* #,##0.00_-;[Red]\-* #,##0.00_-;_-* \-??_-;_-@_-"/>
    <numFmt numFmtId="167" formatCode="_-* #,##0_-;\-* #,##0_-;_-* &quot;-&quot;??_-;_-@_-"/>
  </numFmts>
  <fonts count="21" x14ac:knownFonts="1">
    <font>
      <sz val="11"/>
      <color theme="1"/>
      <name val="Aptos Narrow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Aptos Narrow"/>
      <family val="2"/>
      <charset val="1"/>
    </font>
    <font>
      <sz val="9"/>
      <color rgb="FF000000"/>
      <name val="Calibri"/>
      <family val="2"/>
      <charset val="1"/>
    </font>
    <font>
      <sz val="11"/>
      <color theme="1"/>
      <name val="Aptos Narrow"/>
      <family val="2"/>
      <charset val="1"/>
    </font>
    <font>
      <b/>
      <sz val="11"/>
      <color theme="0"/>
      <name val="Aptos Narrow"/>
      <family val="2"/>
      <scheme val="minor"/>
    </font>
    <font>
      <b/>
      <u/>
      <sz val="14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Calibri"/>
      <family val="2"/>
      <charset val="1"/>
    </font>
    <font>
      <b/>
      <sz val="12"/>
      <color theme="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charset val="1"/>
    </font>
    <font>
      <sz val="11"/>
      <name val="Calibri"/>
      <family val="2"/>
    </font>
    <font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366092"/>
        <bgColor rgb="FF60497A"/>
      </patternFill>
    </fill>
    <fill>
      <patternFill patternType="solid">
        <fgColor rgb="FFDCE6F1"/>
        <bgColor rgb="FFEBF1DE"/>
      </patternFill>
    </fill>
    <fill>
      <patternFill patternType="solid">
        <fgColor rgb="FF60497A"/>
        <bgColor rgb="FF366092"/>
      </patternFill>
    </fill>
    <fill>
      <patternFill patternType="solid">
        <fgColor rgb="FFB1A0C7"/>
        <bgColor rgb="FF9999FF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  <fill>
      <patternFill patternType="solid">
        <fgColor rgb="FF538DD5"/>
        <bgColor rgb="FF808080"/>
      </patternFill>
    </fill>
    <fill>
      <patternFill patternType="solid">
        <fgColor rgb="FF8DB4E2"/>
        <bgColor rgb="FF9999FF"/>
      </patternFill>
    </fill>
    <fill>
      <patternFill patternType="solid">
        <fgColor rgb="FFC4D79B"/>
        <bgColor rgb="FFC5D9F1"/>
      </patternFill>
    </fill>
    <fill>
      <patternFill patternType="solid">
        <fgColor rgb="FFEBF1DE"/>
        <bgColor rgb="FFFDE9D9"/>
      </patternFill>
    </fill>
    <fill>
      <patternFill patternType="solid">
        <fgColor rgb="FFC5D9F1"/>
        <bgColor rgb="FFDCE6F1"/>
      </patternFill>
    </fill>
    <fill>
      <patternFill patternType="solid">
        <fgColor rgb="FF244062"/>
        <bgColor rgb="FF003366"/>
      </patternFill>
    </fill>
    <fill>
      <patternFill patternType="solid">
        <fgColor theme="3"/>
        <bgColor indexed="64"/>
      </patternFill>
    </fill>
    <fill>
      <patternFill patternType="solid">
        <fgColor theme="3" tint="0.249977111117893"/>
        <bgColor rgb="FFEBF1DE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4" fillId="0" borderId="0"/>
  </cellStyleXfs>
  <cellXfs count="145">
    <xf numFmtId="0" fontId="0" fillId="0" borderId="0" xfId="0"/>
    <xf numFmtId="0" fontId="3" fillId="4" borderId="0" xfId="0" applyFont="1" applyFill="1"/>
    <xf numFmtId="0" fontId="4" fillId="2" borderId="0" xfId="0" applyFont="1" applyFill="1"/>
    <xf numFmtId="164" fontId="5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164" fontId="2" fillId="5" borderId="0" xfId="0" applyNumberFormat="1" applyFont="1" applyFill="1"/>
    <xf numFmtId="10" fontId="2" fillId="5" borderId="0" xfId="0" applyNumberFormat="1" applyFont="1" applyFill="1"/>
    <xf numFmtId="0" fontId="3" fillId="6" borderId="0" xfId="0" applyFont="1" applyFill="1"/>
    <xf numFmtId="164" fontId="3" fillId="6" borderId="0" xfId="0" applyNumberFormat="1" applyFont="1" applyFill="1"/>
    <xf numFmtId="10" fontId="3" fillId="6" borderId="0" xfId="0" applyNumberFormat="1" applyFont="1" applyFill="1"/>
    <xf numFmtId="10" fontId="5" fillId="2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0" fontId="3" fillId="7" borderId="0" xfId="0" applyFont="1" applyFill="1"/>
    <xf numFmtId="164" fontId="3" fillId="7" borderId="0" xfId="0" applyNumberFormat="1" applyFont="1" applyFill="1"/>
    <xf numFmtId="10" fontId="3" fillId="7" borderId="0" xfId="0" applyNumberFormat="1" applyFont="1" applyFill="1"/>
    <xf numFmtId="0" fontId="3" fillId="8" borderId="0" xfId="0" applyFont="1" applyFill="1"/>
    <xf numFmtId="164" fontId="3" fillId="8" borderId="0" xfId="0" applyNumberFormat="1" applyFont="1" applyFill="1"/>
    <xf numFmtId="10" fontId="3" fillId="8" borderId="0" xfId="0" applyNumberFormat="1" applyFont="1" applyFill="1"/>
    <xf numFmtId="0" fontId="3" fillId="9" borderId="0" xfId="0" applyFont="1" applyFill="1"/>
    <xf numFmtId="164" fontId="3" fillId="9" borderId="0" xfId="0" applyNumberFormat="1" applyFont="1" applyFill="1"/>
    <xf numFmtId="10" fontId="3" fillId="9" borderId="0" xfId="0" applyNumberFormat="1" applyFont="1" applyFill="1"/>
    <xf numFmtId="0" fontId="3" fillId="10" borderId="0" xfId="0" applyFont="1" applyFill="1"/>
    <xf numFmtId="164" fontId="3" fillId="10" borderId="0" xfId="0" applyNumberFormat="1" applyFont="1" applyFill="1"/>
    <xf numFmtId="10" fontId="3" fillId="10" borderId="0" xfId="0" applyNumberFormat="1" applyFont="1" applyFill="1"/>
    <xf numFmtId="0" fontId="3" fillId="11" borderId="0" xfId="0" applyFont="1" applyFill="1"/>
    <xf numFmtId="164" fontId="3" fillId="11" borderId="0" xfId="0" applyNumberFormat="1" applyFont="1" applyFill="1"/>
    <xf numFmtId="10" fontId="3" fillId="11" borderId="0" xfId="0" applyNumberFormat="1" applyFont="1" applyFill="1"/>
    <xf numFmtId="0" fontId="3" fillId="12" borderId="0" xfId="0" applyFont="1" applyFill="1"/>
    <xf numFmtId="164" fontId="3" fillId="12" borderId="0" xfId="0" applyNumberFormat="1" applyFont="1" applyFill="1"/>
    <xf numFmtId="10" fontId="3" fillId="12" borderId="0" xfId="0" applyNumberFormat="1" applyFont="1" applyFill="1"/>
    <xf numFmtId="164" fontId="3" fillId="4" borderId="0" xfId="0" applyNumberFormat="1" applyFont="1" applyFill="1"/>
    <xf numFmtId="10" fontId="3" fillId="4" borderId="0" xfId="0" applyNumberFormat="1" applyFont="1" applyFill="1"/>
    <xf numFmtId="10" fontId="2" fillId="3" borderId="0" xfId="0" applyNumberFormat="1" applyFont="1" applyFill="1"/>
    <xf numFmtId="0" fontId="5" fillId="0" borderId="0" xfId="0" applyFont="1"/>
    <xf numFmtId="0" fontId="5" fillId="4" borderId="0" xfId="0" applyFont="1" applyFill="1"/>
    <xf numFmtId="0" fontId="3" fillId="13" borderId="0" xfId="0" applyFont="1" applyFill="1"/>
    <xf numFmtId="0" fontId="0" fillId="13" borderId="0" xfId="0" applyFill="1"/>
    <xf numFmtId="166" fontId="3" fillId="13" borderId="0" xfId="0" applyNumberFormat="1" applyFont="1" applyFill="1"/>
    <xf numFmtId="0" fontId="2" fillId="14" borderId="0" xfId="0" applyFont="1" applyFill="1"/>
    <xf numFmtId="0" fontId="6" fillId="14" borderId="0" xfId="0" applyFont="1" applyFill="1"/>
    <xf numFmtId="166" fontId="2" fillId="14" borderId="0" xfId="0" applyNumberFormat="1" applyFont="1" applyFill="1"/>
    <xf numFmtId="0" fontId="7" fillId="0" borderId="0" xfId="0" applyFont="1"/>
    <xf numFmtId="9" fontId="3" fillId="4" borderId="0" xfId="1" applyFont="1" applyFill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5" borderId="0" xfId="0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0" fontId="2" fillId="5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164" fontId="3" fillId="7" borderId="0" xfId="0" applyNumberFormat="1" applyFont="1" applyFill="1" applyAlignment="1">
      <alignment horizontal="center"/>
    </xf>
    <xf numFmtId="10" fontId="3" fillId="7" borderId="0" xfId="0" applyNumberFormat="1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164" fontId="3" fillId="11" borderId="0" xfId="0" applyNumberFormat="1" applyFont="1" applyFill="1" applyAlignment="1">
      <alignment horizontal="center"/>
    </xf>
    <xf numFmtId="10" fontId="3" fillId="11" borderId="0" xfId="0" applyNumberFormat="1" applyFont="1" applyFill="1" applyAlignment="1">
      <alignment horizontal="center"/>
    </xf>
    <xf numFmtId="44" fontId="9" fillId="15" borderId="0" xfId="3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0" fontId="2" fillId="3" borderId="0" xfId="0" applyNumberFormat="1" applyFont="1" applyFill="1" applyAlignment="1">
      <alignment horizontal="center"/>
    </xf>
    <xf numFmtId="0" fontId="12" fillId="16" borderId="0" xfId="0" applyFont="1" applyFill="1" applyAlignment="1">
      <alignment horizontal="center"/>
    </xf>
    <xf numFmtId="164" fontId="12" fillId="16" borderId="0" xfId="0" applyNumberFormat="1" applyFont="1" applyFill="1" applyAlignment="1">
      <alignment horizontal="center"/>
    </xf>
    <xf numFmtId="10" fontId="12" fillId="16" borderId="0" xfId="0" applyNumberFormat="1" applyFont="1" applyFill="1" applyAlignment="1">
      <alignment horizontal="center"/>
    </xf>
    <xf numFmtId="167" fontId="11" fillId="17" borderId="0" xfId="2" applyNumberFormat="1" applyFont="1" applyFill="1" applyAlignment="1">
      <alignment horizontal="center" vertical="center"/>
    </xf>
    <xf numFmtId="44" fontId="11" fillId="17" borderId="0" xfId="3" applyFont="1" applyFill="1" applyAlignment="1">
      <alignment vertical="center"/>
    </xf>
    <xf numFmtId="9" fontId="11" fillId="17" borderId="0" xfId="1" applyFont="1" applyFill="1" applyAlignment="1">
      <alignment vertical="center"/>
    </xf>
    <xf numFmtId="167" fontId="15" fillId="0" borderId="0" xfId="2" applyNumberFormat="1" applyFont="1"/>
    <xf numFmtId="44" fontId="15" fillId="0" borderId="0" xfId="3" applyFont="1"/>
    <xf numFmtId="10" fontId="15" fillId="0" borderId="0" xfId="1" applyNumberFormat="1" applyFont="1"/>
    <xf numFmtId="0" fontId="16" fillId="0" borderId="0" xfId="3" applyNumberFormat="1" applyFont="1"/>
    <xf numFmtId="0" fontId="2" fillId="3" borderId="0" xfId="0" applyFont="1" applyFill="1" applyAlignment="1">
      <alignment horizontal="center" vertical="center"/>
    </xf>
    <xf numFmtId="166" fontId="5" fillId="2" borderId="0" xfId="0" applyNumberFormat="1" applyFont="1" applyFill="1"/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13" borderId="6" xfId="0" applyFill="1" applyBorder="1"/>
    <xf numFmtId="0" fontId="0" fillId="13" borderId="8" xfId="0" applyFill="1" applyBorder="1"/>
    <xf numFmtId="0" fontId="6" fillId="14" borderId="6" xfId="0" applyFont="1" applyFill="1" applyBorder="1"/>
    <xf numFmtId="0" fontId="6" fillId="14" borderId="8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8" fillId="0" borderId="0" xfId="0" applyFont="1"/>
    <xf numFmtId="10" fontId="19" fillId="18" borderId="0" xfId="1" applyNumberFormat="1" applyFont="1" applyFill="1" applyBorder="1" applyAlignment="1">
      <alignment horizontal="center" vertical="center"/>
    </xf>
    <xf numFmtId="10" fontId="20" fillId="18" borderId="6" xfId="1" applyNumberFormat="1" applyFont="1" applyFill="1" applyBorder="1" applyAlignment="1">
      <alignment horizontal="center" vertical="center"/>
    </xf>
    <xf numFmtId="0" fontId="8" fillId="13" borderId="6" xfId="0" applyFont="1" applyFill="1" applyBorder="1"/>
    <xf numFmtId="10" fontId="20" fillId="18" borderId="0" xfId="1" applyNumberFormat="1" applyFont="1" applyFill="1" applyBorder="1" applyAlignment="1">
      <alignment horizontal="center" vertical="center"/>
    </xf>
    <xf numFmtId="10" fontId="3" fillId="13" borderId="0" xfId="0" applyNumberFormat="1" applyFont="1" applyFill="1" applyAlignment="1">
      <alignment horizontal="center"/>
    </xf>
    <xf numFmtId="0" fontId="8" fillId="13" borderId="6" xfId="0" applyFont="1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0" borderId="0" xfId="0" applyAlignment="1">
      <alignment vertical="center"/>
    </xf>
    <xf numFmtId="0" fontId="16" fillId="0" borderId="0" xfId="3" applyNumberFormat="1" applyFont="1" applyAlignment="1">
      <alignment horizontal="center" vertical="center"/>
    </xf>
    <xf numFmtId="14" fontId="16" fillId="0" borderId="0" xfId="3" applyNumberFormat="1" applyFont="1" applyAlignment="1">
      <alignment horizontal="center" vertical="top"/>
    </xf>
    <xf numFmtId="0" fontId="3" fillId="4" borderId="7" xfId="0" applyFont="1" applyFill="1" applyBorder="1" applyAlignment="1">
      <alignment horizontal="center"/>
    </xf>
    <xf numFmtId="0" fontId="2" fillId="3" borderId="7" xfId="0" applyFont="1" applyFill="1" applyBorder="1"/>
    <xf numFmtId="164" fontId="2" fillId="3" borderId="7" xfId="0" applyNumberFormat="1" applyFont="1" applyFill="1" applyBorder="1"/>
    <xf numFmtId="0" fontId="3" fillId="4" borderId="7" xfId="0" applyFont="1" applyFill="1" applyBorder="1"/>
    <xf numFmtId="14" fontId="5" fillId="2" borderId="7" xfId="0" applyNumberFormat="1" applyFont="1" applyFill="1" applyBorder="1"/>
    <xf numFmtId="164" fontId="5" fillId="2" borderId="7" xfId="0" applyNumberFormat="1" applyFont="1" applyFill="1" applyBorder="1"/>
    <xf numFmtId="0" fontId="0" fillId="0" borderId="7" xfId="0" applyBorder="1"/>
    <xf numFmtId="0" fontId="5" fillId="2" borderId="7" xfId="0" applyFont="1" applyFill="1" applyBorder="1"/>
    <xf numFmtId="167" fontId="15" fillId="19" borderId="0" xfId="2" applyNumberFormat="1" applyFont="1" applyFill="1"/>
    <xf numFmtId="44" fontId="15" fillId="19" borderId="0" xfId="3" applyFont="1" applyFill="1"/>
    <xf numFmtId="10" fontId="15" fillId="19" borderId="0" xfId="1" applyNumberFormat="1" applyFont="1" applyFill="1"/>
    <xf numFmtId="167" fontId="13" fillId="17" borderId="0" xfId="2" applyNumberFormat="1" applyFont="1" applyFill="1"/>
    <xf numFmtId="44" fontId="13" fillId="17" borderId="0" xfId="3" applyFont="1" applyFill="1"/>
    <xf numFmtId="9" fontId="13" fillId="17" borderId="0" xfId="1" applyFont="1" applyFill="1"/>
    <xf numFmtId="10" fontId="5" fillId="2" borderId="0" xfId="0" applyNumberFormat="1" applyFont="1" applyFill="1" applyAlignment="1">
      <alignment horizontal="center"/>
    </xf>
    <xf numFmtId="10" fontId="5" fillId="2" borderId="8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/>
    <xf numFmtId="0" fontId="0" fillId="0" borderId="8" xfId="0" applyBorder="1"/>
    <xf numFmtId="49" fontId="16" fillId="0" borderId="0" xfId="3" applyNumberFormat="1" applyFont="1" applyAlignment="1">
      <alignment horizontal="center" vertical="center"/>
    </xf>
    <xf numFmtId="0" fontId="0" fillId="0" borderId="0" xfId="0" applyAlignment="1">
      <alignment vertical="center"/>
    </xf>
    <xf numFmtId="44" fontId="17" fillId="18" borderId="9" xfId="3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0" xfId="0" applyFont="1" applyFill="1" applyAlignment="1">
      <alignment horizontal="center"/>
    </xf>
    <xf numFmtId="0" fontId="2" fillId="3" borderId="7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2" fillId="3" borderId="11" xfId="0" applyFont="1" applyFill="1" applyBorder="1"/>
    <xf numFmtId="164" fontId="2" fillId="3" borderId="11" xfId="0" applyNumberFormat="1" applyFont="1" applyFill="1" applyBorder="1"/>
    <xf numFmtId="0" fontId="3" fillId="4" borderId="0" xfId="0" applyFont="1" applyFill="1" applyBorder="1" applyAlignment="1">
      <alignment horizontal="center"/>
    </xf>
    <xf numFmtId="14" fontId="5" fillId="2" borderId="12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7" fontId="13" fillId="17" borderId="0" xfId="2" applyNumberFormat="1" applyFont="1" applyFill="1" applyAlignment="1">
      <alignment horizontal="center"/>
    </xf>
    <xf numFmtId="0" fontId="13" fillId="17" borderId="0" xfId="4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2" fillId="3" borderId="0" xfId="0" applyFont="1" applyFill="1" applyBorder="1" applyAlignment="1">
      <alignment horizontal="center" vertical="center"/>
    </xf>
    <xf numFmtId="10" fontId="3" fillId="13" borderId="0" xfId="0" applyNumberFormat="1" applyFont="1" applyFill="1" applyBorder="1"/>
    <xf numFmtId="10" fontId="5" fillId="2" borderId="0" xfId="0" applyNumberFormat="1" applyFont="1" applyFill="1" applyBorder="1" applyAlignment="1">
      <alignment horizontal="center"/>
    </xf>
    <xf numFmtId="10" fontId="3" fillId="13" borderId="0" xfId="0" applyNumberFormat="1" applyFont="1" applyFill="1" applyBorder="1" applyAlignment="1">
      <alignment horizontal="center" vertical="center"/>
    </xf>
    <xf numFmtId="10" fontId="3" fillId="13" borderId="0" xfId="0" applyNumberFormat="1" applyFont="1" applyFill="1" applyBorder="1" applyAlignment="1">
      <alignment horizontal="center"/>
    </xf>
    <xf numFmtId="0" fontId="6" fillId="14" borderId="0" xfId="0" applyFont="1" applyFill="1" applyBorder="1"/>
    <xf numFmtId="10" fontId="2" fillId="14" borderId="0" xfId="0" applyNumberFormat="1" applyFont="1" applyFill="1" applyAlignment="1">
      <alignment horizontal="center"/>
    </xf>
    <xf numFmtId="10" fontId="5" fillId="2" borderId="0" xfId="0" applyNumberFormat="1" applyFont="1" applyFill="1" applyBorder="1" applyAlignment="1">
      <alignment horizontal="center" vertical="center"/>
    </xf>
    <xf numFmtId="10" fontId="5" fillId="2" borderId="6" xfId="0" applyNumberFormat="1" applyFont="1" applyFill="1" applyBorder="1" applyAlignment="1">
      <alignment horizontal="center"/>
    </xf>
    <xf numFmtId="10" fontId="6" fillId="14" borderId="0" xfId="0" applyNumberFormat="1" applyFont="1" applyFill="1" applyBorder="1" applyAlignment="1">
      <alignment horizontal="center"/>
    </xf>
  </cellXfs>
  <cellStyles count="5">
    <cellStyle name="Moeda" xfId="3" builtinId="4"/>
    <cellStyle name="Normal" xfId="0" builtinId="0"/>
    <cellStyle name="Normal 2" xfId="4" xr:uid="{F52BBA92-60DC-4409-ADF3-3AFB5B1905C4}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D79B"/>
      <rgbColor rgb="FF808080"/>
      <rgbColor rgb="FF9999FF"/>
      <rgbColor rgb="FF993366"/>
      <rgbColor rgb="FFEBF1DE"/>
      <rgbColor rgb="FFDCE6F1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D9"/>
      <rgbColor rgb="FF8DB4E2"/>
      <rgbColor rgb="FFFF99CC"/>
      <rgbColor rgb="FFCC99FF"/>
      <rgbColor rgb="FFFABF8F"/>
      <rgbColor rgb="FF538DD5"/>
      <rgbColor rgb="FF33CCCC"/>
      <rgbColor rgb="FF99CC00"/>
      <rgbColor rgb="FFFFCC00"/>
      <rgbColor rgb="FFFF9900"/>
      <rgbColor rgb="FFFF6600"/>
      <rgbColor rgb="FF60497A"/>
      <rgbColor rgb="FFB1A0C7"/>
      <rgbColor rgb="FF003366"/>
      <rgbColor rgb="FF339966"/>
      <rgbColor rgb="FF003300"/>
      <rgbColor rgb="FF333300"/>
      <rgbColor rgb="FF993300"/>
      <rgbColor rgb="FF993366"/>
      <rgbColor rgb="FF366092"/>
      <rgbColor rgb="FF24406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showGridLines="0" zoomScaleNormal="100" workbookViewId="0">
      <selection activeCell="D5" sqref="D5"/>
    </sheetView>
  </sheetViews>
  <sheetFormatPr defaultColWidth="8.5703125" defaultRowHeight="15" x14ac:dyDescent="0.25"/>
  <cols>
    <col min="1" max="1" width="109.140625" customWidth="1"/>
    <col min="2" max="3" width="20.28515625" customWidth="1"/>
    <col min="4" max="4" width="15" customWidth="1"/>
    <col min="6" max="6" width="16.5703125" customWidth="1"/>
    <col min="7" max="8" width="20.140625" customWidth="1"/>
    <col min="9" max="9" width="79.42578125" customWidth="1"/>
    <col min="10" max="10" width="50.7109375" customWidth="1"/>
  </cols>
  <sheetData>
    <row r="1" spans="1:10" ht="21" customHeight="1" x14ac:dyDescent="0.35">
      <c r="A1" s="116" t="s">
        <v>64</v>
      </c>
      <c r="B1" s="109"/>
      <c r="C1" s="109"/>
      <c r="D1" s="109"/>
      <c r="F1" s="121" t="s">
        <v>65</v>
      </c>
      <c r="G1" s="122"/>
      <c r="H1" s="122"/>
      <c r="I1" s="122"/>
      <c r="J1" s="122"/>
    </row>
    <row r="2" spans="1:10" ht="14.25" customHeight="1" x14ac:dyDescent="0.25">
      <c r="F2" s="125" t="s">
        <v>66</v>
      </c>
      <c r="G2" s="125" t="s">
        <v>67</v>
      </c>
      <c r="H2" s="125" t="s">
        <v>68</v>
      </c>
      <c r="I2" s="125" t="s">
        <v>69</v>
      </c>
      <c r="J2" s="125" t="s">
        <v>70</v>
      </c>
    </row>
    <row r="3" spans="1:10" ht="15" customHeight="1" x14ac:dyDescent="0.25">
      <c r="A3" s="2" t="s">
        <v>71</v>
      </c>
      <c r="F3" s="126">
        <v>46266</v>
      </c>
      <c r="G3" s="128">
        <v>2500000</v>
      </c>
      <c r="H3" s="127"/>
      <c r="I3" s="129" t="s">
        <v>72</v>
      </c>
      <c r="J3" s="129" t="s">
        <v>73</v>
      </c>
    </row>
    <row r="4" spans="1:10" ht="14.25" customHeight="1" x14ac:dyDescent="0.25">
      <c r="A4" s="48" t="s">
        <v>74</v>
      </c>
      <c r="B4" s="49" t="s">
        <v>75</v>
      </c>
      <c r="C4" s="49" t="s">
        <v>76</v>
      </c>
      <c r="D4" s="50" t="s">
        <v>77</v>
      </c>
      <c r="F4" s="126">
        <v>46268</v>
      </c>
      <c r="G4" s="128">
        <v>3500000</v>
      </c>
      <c r="H4" s="127"/>
      <c r="I4" s="129" t="s">
        <v>72</v>
      </c>
      <c r="J4" s="129" t="s">
        <v>73</v>
      </c>
    </row>
    <row r="5" spans="1:10" ht="14.25" customHeight="1" x14ac:dyDescent="0.25">
      <c r="A5" s="8" t="s">
        <v>78</v>
      </c>
      <c r="B5" s="9">
        <f>SUM(B6:B11)</f>
        <v>7138015.2753158128</v>
      </c>
      <c r="C5" s="9">
        <f>SUM(C6:C11)</f>
        <v>624962831.69282246</v>
      </c>
      <c r="D5" s="10">
        <f t="shared" ref="D5:D51" si="0">IFERROR(C5/$C$98,0)</f>
        <v>0.12893226600219723</v>
      </c>
      <c r="F5" s="126">
        <v>46274</v>
      </c>
      <c r="G5" s="128">
        <v>2967214.56</v>
      </c>
      <c r="H5" s="127"/>
      <c r="I5" s="129" t="s">
        <v>72</v>
      </c>
      <c r="J5" s="129" t="s">
        <v>73</v>
      </c>
    </row>
    <row r="6" spans="1:10" ht="14.25" customHeight="1" x14ac:dyDescent="0.25">
      <c r="A6" s="4" t="s">
        <v>79</v>
      </c>
      <c r="B6" s="3">
        <v>0.11989326</v>
      </c>
      <c r="C6" s="3">
        <v>6.1580552319999997</v>
      </c>
      <c r="D6" s="11">
        <f t="shared" si="0"/>
        <v>1.2704307759836416E-9</v>
      </c>
      <c r="F6" s="126">
        <v>46275</v>
      </c>
      <c r="G6" s="128">
        <v>2500000</v>
      </c>
      <c r="H6" s="127"/>
      <c r="I6" s="129" t="s">
        <v>72</v>
      </c>
      <c r="J6" s="129" t="s">
        <v>73</v>
      </c>
    </row>
    <row r="7" spans="1:10" ht="14.25" customHeight="1" x14ac:dyDescent="0.25">
      <c r="A7" s="4" t="s">
        <v>80</v>
      </c>
      <c r="B7" s="3">
        <v>1958348.93076012</v>
      </c>
      <c r="C7" s="3">
        <v>172034832.760295</v>
      </c>
      <c r="D7" s="11">
        <f t="shared" si="0"/>
        <v>3.549145596229001E-2</v>
      </c>
      <c r="F7" s="126">
        <v>46276</v>
      </c>
      <c r="G7" s="128">
        <v>3347903.62</v>
      </c>
      <c r="H7" s="127"/>
      <c r="I7" s="129" t="s">
        <v>72</v>
      </c>
      <c r="J7" s="129" t="s">
        <v>73</v>
      </c>
    </row>
    <row r="8" spans="1:10" ht="14.25" customHeight="1" x14ac:dyDescent="0.25">
      <c r="A8" s="4" t="s">
        <v>81</v>
      </c>
      <c r="B8" s="3">
        <v>9264.4185835099997</v>
      </c>
      <c r="C8" s="3">
        <v>432795.72485131503</v>
      </c>
      <c r="D8" s="11">
        <f t="shared" si="0"/>
        <v>8.9287443494832683E-5</v>
      </c>
      <c r="F8" s="126">
        <v>46282</v>
      </c>
      <c r="G8" s="127"/>
      <c r="H8" s="128">
        <v>42424178.060000002</v>
      </c>
      <c r="I8" s="129" t="s">
        <v>72</v>
      </c>
      <c r="J8" s="129" t="s">
        <v>82</v>
      </c>
    </row>
    <row r="9" spans="1:10" ht="14.25" customHeight="1" x14ac:dyDescent="0.25">
      <c r="A9" s="4" t="s">
        <v>83</v>
      </c>
      <c r="B9" s="3">
        <v>5393.4491753929997</v>
      </c>
      <c r="C9" s="3">
        <v>277094.50045889302</v>
      </c>
      <c r="D9" s="11">
        <f t="shared" si="0"/>
        <v>5.7165674547621691E-5</v>
      </c>
      <c r="F9" s="126">
        <v>46286</v>
      </c>
      <c r="G9" s="128">
        <v>421385.83</v>
      </c>
      <c r="H9" s="128"/>
      <c r="I9" s="129" t="s">
        <v>72</v>
      </c>
      <c r="J9" s="129" t="s">
        <v>73</v>
      </c>
    </row>
    <row r="10" spans="1:10" ht="14.25" customHeight="1" x14ac:dyDescent="0.25">
      <c r="A10" s="4" t="s">
        <v>84</v>
      </c>
      <c r="B10" s="3">
        <v>1479477.76853639</v>
      </c>
      <c r="C10" s="3">
        <v>111584168.237278</v>
      </c>
      <c r="D10" s="11">
        <f t="shared" si="0"/>
        <v>2.3020248455149665E-2</v>
      </c>
      <c r="F10" s="126">
        <v>46288</v>
      </c>
      <c r="G10" s="128">
        <v>1500000</v>
      </c>
      <c r="H10" s="127"/>
      <c r="I10" s="129" t="s">
        <v>72</v>
      </c>
      <c r="J10" s="129" t="s">
        <v>73</v>
      </c>
    </row>
    <row r="11" spans="1:10" ht="14.25" customHeight="1" x14ac:dyDescent="0.25">
      <c r="A11" s="4" t="s">
        <v>85</v>
      </c>
      <c r="B11" s="3">
        <v>3685530.5883671399</v>
      </c>
      <c r="C11" s="3">
        <v>340633934.31188399</v>
      </c>
      <c r="D11" s="11">
        <f t="shared" si="0"/>
        <v>7.0274107196284338E-2</v>
      </c>
      <c r="F11" s="126">
        <v>46289</v>
      </c>
      <c r="G11" s="128">
        <v>7000000</v>
      </c>
      <c r="H11" s="127"/>
      <c r="I11" s="129" t="s">
        <v>72</v>
      </c>
      <c r="J11" s="129" t="s">
        <v>73</v>
      </c>
    </row>
    <row r="12" spans="1:10" ht="14.25" customHeight="1" x14ac:dyDescent="0.25">
      <c r="A12" s="8" t="s">
        <v>86</v>
      </c>
      <c r="B12" s="9">
        <f>SUM(B13:B37)</f>
        <v>18517013.536816336</v>
      </c>
      <c r="C12" s="9">
        <f>SUM(C13:C37)</f>
        <v>2229832180.1511521</v>
      </c>
      <c r="D12" s="10">
        <f t="shared" si="0"/>
        <v>0.46002306251200631</v>
      </c>
      <c r="F12" s="123"/>
      <c r="G12" s="124">
        <f>SUM(G3:G11)</f>
        <v>23736504.009999998</v>
      </c>
      <c r="H12" s="124">
        <f>SUM(H3:H11)</f>
        <v>42424178.060000002</v>
      </c>
      <c r="I12" s="124"/>
      <c r="J12" s="124"/>
    </row>
    <row r="13" spans="1:10" ht="14.25" customHeight="1" x14ac:dyDescent="0.25">
      <c r="A13" s="4" t="s">
        <v>88</v>
      </c>
      <c r="B13" s="3">
        <v>2582086.3919509798</v>
      </c>
      <c r="C13" s="3">
        <v>254350029.95706001</v>
      </c>
      <c r="D13" s="11">
        <f t="shared" si="0"/>
        <v>5.247340170816614E-2</v>
      </c>
    </row>
    <row r="14" spans="1:10" ht="14.25" customHeight="1" x14ac:dyDescent="0.25">
      <c r="A14" s="4" t="s">
        <v>89</v>
      </c>
      <c r="B14" s="3">
        <v>756174.90278400003</v>
      </c>
      <c r="C14" s="3">
        <v>108771343.49030399</v>
      </c>
      <c r="D14" s="11">
        <f t="shared" si="0"/>
        <v>2.2439951755725034E-2</v>
      </c>
    </row>
    <row r="15" spans="1:10" ht="14.25" customHeight="1" x14ac:dyDescent="0.25">
      <c r="A15" s="4" t="s">
        <v>90</v>
      </c>
      <c r="B15" s="3">
        <v>991015.72497445496</v>
      </c>
      <c r="C15" s="3">
        <v>141614216.23353001</v>
      </c>
      <c r="D15" s="11">
        <f t="shared" si="0"/>
        <v>2.9215564304292157E-2</v>
      </c>
    </row>
    <row r="16" spans="1:10" ht="14.25" customHeight="1" x14ac:dyDescent="0.25">
      <c r="A16" s="4" t="s">
        <v>91</v>
      </c>
      <c r="B16" s="3">
        <v>314717.54354099999</v>
      </c>
      <c r="C16" s="3">
        <v>45365155.431975</v>
      </c>
      <c r="D16" s="11">
        <f t="shared" si="0"/>
        <v>9.3590082334069121E-3</v>
      </c>
    </row>
    <row r="17" spans="1:4" ht="14.25" customHeight="1" x14ac:dyDescent="0.25">
      <c r="A17" s="4" t="s">
        <v>92</v>
      </c>
      <c r="B17" s="3">
        <v>797366.17982587998</v>
      </c>
      <c r="C17" s="3">
        <v>119677431.15712</v>
      </c>
      <c r="D17" s="11">
        <f t="shared" si="0"/>
        <v>2.4689920113511059E-2</v>
      </c>
    </row>
    <row r="18" spans="1:4" ht="14.25" customHeight="1" x14ac:dyDescent="0.25">
      <c r="A18" s="4" t="s">
        <v>93</v>
      </c>
      <c r="B18" s="3">
        <v>2286462.8458890002</v>
      </c>
      <c r="C18" s="3">
        <v>55402468.706826001</v>
      </c>
      <c r="D18" s="11">
        <f t="shared" si="0"/>
        <v>1.1429745050819054E-2</v>
      </c>
    </row>
    <row r="19" spans="1:4" ht="14.25" customHeight="1" x14ac:dyDescent="0.25">
      <c r="A19" s="4" t="s">
        <v>94</v>
      </c>
      <c r="B19" s="3">
        <v>351376.11638399999</v>
      </c>
      <c r="C19" s="3">
        <v>49214119.901376002</v>
      </c>
      <c r="D19" s="11">
        <f t="shared" si="0"/>
        <v>1.0153064592658901E-2</v>
      </c>
    </row>
    <row r="20" spans="1:4" ht="14.25" customHeight="1" x14ac:dyDescent="0.25">
      <c r="A20" s="4" t="s">
        <v>95</v>
      </c>
      <c r="B20" s="3">
        <v>797054.35524333105</v>
      </c>
      <c r="C20" s="3">
        <v>119462907.767299</v>
      </c>
      <c r="D20" s="11">
        <f t="shared" si="0"/>
        <v>2.4645663102761835E-2</v>
      </c>
    </row>
    <row r="21" spans="1:4" ht="14.25" customHeight="1" x14ac:dyDescent="0.25">
      <c r="A21" s="4" t="s">
        <v>96</v>
      </c>
      <c r="B21" s="3">
        <v>688558.62326999998</v>
      </c>
      <c r="C21" s="3">
        <v>96555015.911164999</v>
      </c>
      <c r="D21" s="11">
        <f t="shared" si="0"/>
        <v>1.9919675801494049E-2</v>
      </c>
    </row>
    <row r="22" spans="1:4" ht="14.25" customHeight="1" x14ac:dyDescent="0.25">
      <c r="A22" s="4" t="s">
        <v>97</v>
      </c>
      <c r="B22" s="3">
        <v>339046.64629</v>
      </c>
      <c r="C22" s="3">
        <v>47484708.288914002</v>
      </c>
      <c r="D22" s="11">
        <f t="shared" si="0"/>
        <v>9.7962802420739764E-3</v>
      </c>
    </row>
    <row r="23" spans="1:4" ht="14.25" customHeight="1" x14ac:dyDescent="0.25">
      <c r="A23" s="4" t="s">
        <v>98</v>
      </c>
      <c r="B23" s="3">
        <v>605002.67628768296</v>
      </c>
      <c r="C23" s="3">
        <v>89821644.226678699</v>
      </c>
      <c r="D23" s="11">
        <f t="shared" si="0"/>
        <v>1.8530555000878888E-2</v>
      </c>
    </row>
    <row r="24" spans="1:4" ht="14.25" customHeight="1" x14ac:dyDescent="0.25">
      <c r="A24" s="4" t="s">
        <v>99</v>
      </c>
      <c r="B24" s="3">
        <v>167906.89619100001</v>
      </c>
      <c r="C24" s="3">
        <v>23531352.219473999</v>
      </c>
      <c r="D24" s="11">
        <f t="shared" si="0"/>
        <v>4.85460960219766E-3</v>
      </c>
    </row>
    <row r="25" spans="1:4" ht="14.25" customHeight="1" x14ac:dyDescent="0.25">
      <c r="A25" s="4" t="s">
        <v>100</v>
      </c>
      <c r="B25" s="3">
        <v>806770.12698357203</v>
      </c>
      <c r="C25" s="3">
        <v>121002777.741537</v>
      </c>
      <c r="D25" s="11">
        <f t="shared" si="0"/>
        <v>2.4963344275239684E-2</v>
      </c>
    </row>
    <row r="26" spans="1:4" ht="14.25" customHeight="1" x14ac:dyDescent="0.25">
      <c r="A26" s="4" t="s">
        <v>101</v>
      </c>
      <c r="B26" s="3">
        <v>995073.23426213698</v>
      </c>
      <c r="C26" s="3">
        <v>141510463.424319</v>
      </c>
      <c r="D26" s="11">
        <f t="shared" si="0"/>
        <v>2.9194159695702177E-2</v>
      </c>
    </row>
    <row r="27" spans="1:4" ht="14.25" customHeight="1" x14ac:dyDescent="0.25">
      <c r="A27" s="4" t="s">
        <v>102</v>
      </c>
      <c r="B27" s="3">
        <v>644284.07288045099</v>
      </c>
      <c r="C27" s="3">
        <v>95214239.021570802</v>
      </c>
      <c r="D27" s="11">
        <f t="shared" si="0"/>
        <v>1.9643068307716362E-2</v>
      </c>
    </row>
    <row r="28" spans="1:4" ht="14.25" customHeight="1" x14ac:dyDescent="0.25">
      <c r="A28" s="4" t="s">
        <v>103</v>
      </c>
      <c r="B28" s="3">
        <v>346379.43951599998</v>
      </c>
      <c r="C28" s="3">
        <v>48912856.581666</v>
      </c>
      <c r="D28" s="11">
        <f t="shared" si="0"/>
        <v>1.0090912796577936E-2</v>
      </c>
    </row>
    <row r="29" spans="1:4" ht="14.25" customHeight="1" x14ac:dyDescent="0.25">
      <c r="A29" s="4" t="s">
        <v>104</v>
      </c>
      <c r="B29" s="3">
        <v>605882.30044200004</v>
      </c>
      <c r="C29" s="3">
        <v>87199961.847516</v>
      </c>
      <c r="D29" s="11">
        <f t="shared" si="0"/>
        <v>1.7989691716309E-2</v>
      </c>
    </row>
    <row r="30" spans="1:4" ht="14.25" customHeight="1" x14ac:dyDescent="0.25">
      <c r="A30" s="4" t="s">
        <v>105</v>
      </c>
      <c r="B30" s="3">
        <v>56203.275501999997</v>
      </c>
      <c r="C30" s="3">
        <v>8134803.382708</v>
      </c>
      <c r="D30" s="11">
        <f t="shared" si="0"/>
        <v>1.6782416176237501E-3</v>
      </c>
    </row>
    <row r="31" spans="1:4" ht="14.25" customHeight="1" x14ac:dyDescent="0.25">
      <c r="A31" s="4" t="s">
        <v>106</v>
      </c>
      <c r="B31" s="3">
        <v>321469.003313658</v>
      </c>
      <c r="C31" s="3">
        <v>46993417.132328004</v>
      </c>
      <c r="D31" s="11">
        <f t="shared" si="0"/>
        <v>9.6949249632105969E-3</v>
      </c>
    </row>
    <row r="32" spans="1:4" ht="14.25" customHeight="1" x14ac:dyDescent="0.25">
      <c r="A32" s="4" t="s">
        <v>107</v>
      </c>
      <c r="B32" s="3">
        <v>2075520.5506492699</v>
      </c>
      <c r="C32" s="3">
        <v>309945028.42152297</v>
      </c>
      <c r="D32" s="11">
        <f t="shared" si="0"/>
        <v>6.3942866397763948E-2</v>
      </c>
    </row>
    <row r="33" spans="1:4" ht="14.25" customHeight="1" x14ac:dyDescent="0.25">
      <c r="A33" s="4" t="s">
        <v>108</v>
      </c>
      <c r="B33" s="3">
        <v>46788.079931922002</v>
      </c>
      <c r="C33" s="3">
        <v>6987034.0526147196</v>
      </c>
      <c r="D33" s="11">
        <f t="shared" si="0"/>
        <v>1.4414523350100811E-3</v>
      </c>
    </row>
    <row r="34" spans="1:4" ht="14.25" customHeight="1" x14ac:dyDescent="0.25">
      <c r="A34" s="4" t="s">
        <v>109</v>
      </c>
      <c r="B34" s="3">
        <v>765147.63457600004</v>
      </c>
      <c r="C34" s="3">
        <v>110041189.949808</v>
      </c>
      <c r="D34" s="11">
        <f t="shared" si="0"/>
        <v>2.2701926025547197E-2</v>
      </c>
    </row>
    <row r="35" spans="1:4" ht="14.25" customHeight="1" x14ac:dyDescent="0.25">
      <c r="A35" s="4" t="s">
        <v>110</v>
      </c>
      <c r="B35" s="3">
        <v>495718.57321599999</v>
      </c>
      <c r="C35" s="3">
        <v>42031997.761408001</v>
      </c>
      <c r="D35" s="11">
        <f t="shared" si="0"/>
        <v>8.6713648254865567E-3</v>
      </c>
    </row>
    <row r="36" spans="1:4" ht="14.25" customHeight="1" x14ac:dyDescent="0.25">
      <c r="A36" s="4" t="s">
        <v>111</v>
      </c>
      <c r="B36" s="3">
        <v>480283.85203200002</v>
      </c>
      <c r="C36" s="3">
        <v>41299153.514207996</v>
      </c>
      <c r="D36" s="11">
        <f t="shared" si="0"/>
        <v>8.5201762033372437E-3</v>
      </c>
    </row>
    <row r="37" spans="1:4" ht="14.25" customHeight="1" x14ac:dyDescent="0.25">
      <c r="A37" s="4" t="s">
        <v>112</v>
      </c>
      <c r="B37" s="3">
        <v>200724.49088</v>
      </c>
      <c r="C37" s="3">
        <v>19308864.028223999</v>
      </c>
      <c r="D37" s="11">
        <f t="shared" si="0"/>
        <v>3.9834938444961382E-3</v>
      </c>
    </row>
    <row r="38" spans="1:4" ht="14.25" customHeight="1" x14ac:dyDescent="0.25">
      <c r="A38" s="8" t="s">
        <v>113</v>
      </c>
      <c r="B38" s="9">
        <f>SUM(B39:B42)</f>
        <v>10547754.583214451</v>
      </c>
      <c r="C38" s="9">
        <f>SUM(C39:C42)</f>
        <v>951679578.79779959</v>
      </c>
      <c r="D38" s="10">
        <f t="shared" si="0"/>
        <v>0.19633520327929949</v>
      </c>
    </row>
    <row r="39" spans="1:4" ht="14.25" customHeight="1" x14ac:dyDescent="0.25">
      <c r="A39" s="4" t="s">
        <v>114</v>
      </c>
      <c r="B39" s="3">
        <v>1.973097361</v>
      </c>
      <c r="C39" s="3">
        <v>185.64493557599999</v>
      </c>
      <c r="D39" s="11">
        <f t="shared" si="0"/>
        <v>3.8299273175673074E-8</v>
      </c>
    </row>
    <row r="40" spans="1:4" ht="14.25" customHeight="1" x14ac:dyDescent="0.25">
      <c r="A40" s="4" t="s">
        <v>115</v>
      </c>
      <c r="B40" s="3">
        <v>3434346.6949125999</v>
      </c>
      <c r="C40" s="3">
        <v>322812571.96561903</v>
      </c>
      <c r="D40" s="11">
        <f t="shared" si="0"/>
        <v>6.6597490741628435E-2</v>
      </c>
    </row>
    <row r="41" spans="1:4" ht="14.25" customHeight="1" x14ac:dyDescent="0.25">
      <c r="A41" s="4" t="s">
        <v>116</v>
      </c>
      <c r="B41" s="3">
        <v>4003569.2623526999</v>
      </c>
      <c r="C41" s="3">
        <v>375976688.62837899</v>
      </c>
      <c r="D41" s="11">
        <f t="shared" si="0"/>
        <v>7.7565455048830514E-2</v>
      </c>
    </row>
    <row r="42" spans="1:4" ht="14.25" customHeight="1" x14ac:dyDescent="0.25">
      <c r="A42" s="4" t="s">
        <v>117</v>
      </c>
      <c r="B42" s="3">
        <v>3109836.6528517902</v>
      </c>
      <c r="C42" s="3">
        <v>252890132.55886599</v>
      </c>
      <c r="D42" s="11">
        <f t="shared" si="0"/>
        <v>5.2172219189567368E-2</v>
      </c>
    </row>
    <row r="43" spans="1:4" ht="14.25" customHeight="1" x14ac:dyDescent="0.25">
      <c r="A43" s="8" t="s">
        <v>118</v>
      </c>
      <c r="B43" s="9">
        <f>SUM(B44)</f>
        <v>378051.89847999997</v>
      </c>
      <c r="C43" s="9">
        <f>SUM(C44)</f>
        <v>64344944.49808</v>
      </c>
      <c r="D43" s="10">
        <f t="shared" si="0"/>
        <v>1.3274612631684841E-2</v>
      </c>
    </row>
    <row r="44" spans="1:4" ht="14.25" customHeight="1" x14ac:dyDescent="0.25">
      <c r="A44" s="4" t="s">
        <v>119</v>
      </c>
      <c r="B44" s="3">
        <v>378051.89847999997</v>
      </c>
      <c r="C44" s="3">
        <v>64344944.49808</v>
      </c>
      <c r="D44" s="11">
        <f t="shared" si="0"/>
        <v>1.3274612631684841E-2</v>
      </c>
    </row>
    <row r="45" spans="1:4" ht="14.25" customHeight="1" x14ac:dyDescent="0.25">
      <c r="A45" s="8" t="s">
        <v>120</v>
      </c>
      <c r="B45" s="9">
        <f>SUM(B46:B48)</f>
        <v>492891.87223131198</v>
      </c>
      <c r="C45" s="9">
        <f>SUM(C46:C48)</f>
        <v>46175984.032542743</v>
      </c>
      <c r="D45" s="10">
        <f t="shared" si="0"/>
        <v>9.5262853313543526E-3</v>
      </c>
    </row>
    <row r="46" spans="1:4" ht="14.25" customHeight="1" x14ac:dyDescent="0.25">
      <c r="A46" s="4" t="s">
        <v>121</v>
      </c>
      <c r="B46" s="3">
        <v>721.86110743999996</v>
      </c>
      <c r="C46" s="3">
        <v>73139.378742241999</v>
      </c>
      <c r="D46" s="11">
        <f t="shared" si="0"/>
        <v>1.508893866485996E-5</v>
      </c>
    </row>
    <row r="47" spans="1:4" ht="14.25" customHeight="1" x14ac:dyDescent="0.25">
      <c r="A47" s="4" t="s">
        <v>122</v>
      </c>
      <c r="B47" s="3">
        <v>242849.615095532</v>
      </c>
      <c r="C47" s="3">
        <v>22925628.217482202</v>
      </c>
      <c r="D47" s="11">
        <f t="shared" si="0"/>
        <v>4.7296463816855197E-3</v>
      </c>
    </row>
    <row r="48" spans="1:4" ht="14.25" customHeight="1" x14ac:dyDescent="0.25">
      <c r="A48" s="4" t="s">
        <v>123</v>
      </c>
      <c r="B48" s="3">
        <v>249320.39602834001</v>
      </c>
      <c r="C48" s="3">
        <v>23177216.436318301</v>
      </c>
      <c r="D48" s="11">
        <f t="shared" si="0"/>
        <v>4.7815500110039728E-3</v>
      </c>
    </row>
    <row r="49" spans="1:4" ht="14.25" customHeight="1" x14ac:dyDescent="0.25">
      <c r="A49" s="8" t="s">
        <v>124</v>
      </c>
      <c r="B49" s="9">
        <f>SUM(B50)</f>
        <v>-13995.201733209</v>
      </c>
      <c r="C49" s="9">
        <f>SUM(C50)</f>
        <v>2344327.7831560802</v>
      </c>
      <c r="D49" s="10">
        <f t="shared" si="0"/>
        <v>4.8364395129786803E-4</v>
      </c>
    </row>
    <row r="50" spans="1:4" ht="14.25" customHeight="1" x14ac:dyDescent="0.25">
      <c r="A50" s="4" t="s">
        <v>125</v>
      </c>
      <c r="B50" s="3">
        <v>-13995.201733209</v>
      </c>
      <c r="C50" s="3">
        <v>2344327.7831560802</v>
      </c>
      <c r="D50" s="11">
        <f t="shared" si="0"/>
        <v>4.8364395129786803E-4</v>
      </c>
    </row>
    <row r="51" spans="1:4" ht="14.25" customHeight="1" x14ac:dyDescent="0.25">
      <c r="A51" s="5" t="s">
        <v>126</v>
      </c>
      <c r="B51" s="6">
        <f>B5+B12+B38+B43+B45+B49</f>
        <v>37059731.964324698</v>
      </c>
      <c r="C51" s="6">
        <f>C5+C12+C38+C43+C45+C49</f>
        <v>3919339846.9555526</v>
      </c>
      <c r="D51" s="7">
        <f t="shared" si="0"/>
        <v>0.80857507370783999</v>
      </c>
    </row>
    <row r="53" spans="1:4" ht="15" customHeight="1" x14ac:dyDescent="0.25">
      <c r="A53" s="2" t="s">
        <v>127</v>
      </c>
    </row>
    <row r="54" spans="1:4" ht="14.25" customHeight="1" x14ac:dyDescent="0.25">
      <c r="A54" s="51" t="s">
        <v>74</v>
      </c>
      <c r="B54" s="52" t="s">
        <v>75</v>
      </c>
      <c r="C54" s="52" t="s">
        <v>76</v>
      </c>
      <c r="D54" s="53" t="s">
        <v>77</v>
      </c>
    </row>
    <row r="55" spans="1:4" ht="14.25" customHeight="1" x14ac:dyDescent="0.25">
      <c r="A55" s="17" t="s">
        <v>128</v>
      </c>
      <c r="B55" s="18">
        <f>SUM(B56:B68)</f>
        <v>18181112.363264553</v>
      </c>
      <c r="C55" s="18">
        <f>SUM(C56:C68)</f>
        <v>359257365.62079448</v>
      </c>
      <c r="D55" s="19">
        <f t="shared" ref="D55:D72" si="1">IFERROR(C55/$C$98,0)</f>
        <v>7.4116193601471217E-2</v>
      </c>
    </row>
    <row r="56" spans="1:4" ht="14.25" customHeight="1" x14ac:dyDescent="0.25">
      <c r="A56" s="4" t="s">
        <v>129</v>
      </c>
      <c r="B56" s="3">
        <v>130433.580142793</v>
      </c>
      <c r="C56" s="3">
        <v>2004758.3993251</v>
      </c>
      <c r="D56" s="11">
        <f t="shared" si="1"/>
        <v>4.1358946501152626E-4</v>
      </c>
    </row>
    <row r="57" spans="1:4" ht="14.25" customHeight="1" x14ac:dyDescent="0.25">
      <c r="A57" s="4" t="s">
        <v>130</v>
      </c>
      <c r="B57" s="3">
        <v>2018188.15427217</v>
      </c>
      <c r="C57" s="3">
        <v>35948173.024456903</v>
      </c>
      <c r="D57" s="11">
        <f t="shared" si="1"/>
        <v>7.4162480897110271E-3</v>
      </c>
    </row>
    <row r="58" spans="1:4" ht="14.25" customHeight="1" x14ac:dyDescent="0.25">
      <c r="A58" s="4" t="s">
        <v>131</v>
      </c>
      <c r="B58" s="3">
        <v>1914680.1472183799</v>
      </c>
      <c r="C58" s="3">
        <v>45401517.571286902</v>
      </c>
      <c r="D58" s="11">
        <f t="shared" si="1"/>
        <v>9.3665098843538526E-3</v>
      </c>
    </row>
    <row r="59" spans="1:4" ht="14.25" customHeight="1" x14ac:dyDescent="0.25">
      <c r="A59" s="4" t="s">
        <v>132</v>
      </c>
      <c r="B59" s="3">
        <v>14881.248348097</v>
      </c>
      <c r="C59" s="3">
        <v>494385.441882274</v>
      </c>
      <c r="D59" s="11">
        <f t="shared" si="1"/>
        <v>1.0199364197023054E-4</v>
      </c>
    </row>
    <row r="60" spans="1:4" ht="14.25" customHeight="1" x14ac:dyDescent="0.25">
      <c r="A60" s="4" t="s">
        <v>133</v>
      </c>
      <c r="B60" s="3">
        <v>994369.40894002595</v>
      </c>
      <c r="C60" s="3">
        <v>19082766.460342299</v>
      </c>
      <c r="D60" s="11">
        <f t="shared" si="1"/>
        <v>3.9368490357390932E-3</v>
      </c>
    </row>
    <row r="61" spans="1:4" ht="14.25" customHeight="1" x14ac:dyDescent="0.25">
      <c r="A61" s="4" t="s">
        <v>134</v>
      </c>
      <c r="B61" s="3">
        <v>4506.6106175260002</v>
      </c>
      <c r="C61" s="3">
        <v>80357.240149068995</v>
      </c>
      <c r="D61" s="11">
        <f t="shared" si="1"/>
        <v>1.6578011581966525E-5</v>
      </c>
    </row>
    <row r="62" spans="1:4" ht="14.25" customHeight="1" x14ac:dyDescent="0.25">
      <c r="A62" s="4" t="s">
        <v>135</v>
      </c>
      <c r="B62" s="3">
        <v>3312538.5743588102</v>
      </c>
      <c r="C62" s="3">
        <v>64332345.710916802</v>
      </c>
      <c r="D62" s="11">
        <f t="shared" si="1"/>
        <v>1.3272013452828987E-2</v>
      </c>
    </row>
    <row r="63" spans="1:4" ht="14.25" customHeight="1" x14ac:dyDescent="0.25">
      <c r="A63" s="4" t="s">
        <v>136</v>
      </c>
      <c r="B63" s="3">
        <v>1978971.09185879</v>
      </c>
      <c r="C63" s="3">
        <v>0</v>
      </c>
      <c r="D63" s="11">
        <f t="shared" si="1"/>
        <v>0</v>
      </c>
    </row>
    <row r="64" spans="1:4" ht="14.25" customHeight="1" x14ac:dyDescent="0.25">
      <c r="A64" s="4" t="s">
        <v>137</v>
      </c>
      <c r="B64" s="3">
        <v>-351638.01327477698</v>
      </c>
      <c r="C64" s="3">
        <v>40276295.386328697</v>
      </c>
      <c r="D64" s="11">
        <f t="shared" si="1"/>
        <v>8.3091565881882514E-3</v>
      </c>
    </row>
    <row r="65" spans="1:4" ht="14.25" customHeight="1" x14ac:dyDescent="0.25">
      <c r="A65" s="4" t="s">
        <v>138</v>
      </c>
      <c r="B65" s="3">
        <v>1731057.2584474001</v>
      </c>
      <c r="C65" s="3">
        <v>32073080.307436701</v>
      </c>
      <c r="D65" s="11">
        <f t="shared" si="1"/>
        <v>6.6168013712226579E-3</v>
      </c>
    </row>
    <row r="66" spans="1:4" ht="14.25" customHeight="1" x14ac:dyDescent="0.25">
      <c r="A66" s="4" t="s">
        <v>139</v>
      </c>
      <c r="B66" s="3">
        <v>1135297.9968121501</v>
      </c>
      <c r="C66" s="3">
        <v>23039342.646894801</v>
      </c>
      <c r="D66" s="11">
        <f t="shared" si="1"/>
        <v>4.7531061113171213E-3</v>
      </c>
    </row>
    <row r="67" spans="1:4" ht="14.25" customHeight="1" x14ac:dyDescent="0.25">
      <c r="A67" s="4" t="s">
        <v>140</v>
      </c>
      <c r="B67" s="3">
        <v>3724049.19402317</v>
      </c>
      <c r="C67" s="3">
        <v>65139628.205438897</v>
      </c>
      <c r="D67" s="11">
        <f t="shared" si="1"/>
        <v>1.3438558975289432E-2</v>
      </c>
    </row>
    <row r="68" spans="1:4" ht="14.25" customHeight="1" x14ac:dyDescent="0.25">
      <c r="A68" s="4" t="s">
        <v>141</v>
      </c>
      <c r="B68" s="3">
        <v>1573777.1115000199</v>
      </c>
      <c r="C68" s="3">
        <v>31384715.226335999</v>
      </c>
      <c r="D68" s="11">
        <f t="shared" si="1"/>
        <v>6.4747889742570687E-3</v>
      </c>
    </row>
    <row r="69" spans="1:4" ht="14.25" customHeight="1" x14ac:dyDescent="0.25">
      <c r="A69" s="17" t="s">
        <v>142</v>
      </c>
      <c r="B69" s="18">
        <f>SUM(B70:B71)</f>
        <v>1795161.3404912241</v>
      </c>
      <c r="C69" s="18">
        <f>SUM(C70:C71)</f>
        <v>104513466.7635954</v>
      </c>
      <c r="D69" s="19">
        <f t="shared" si="1"/>
        <v>2.1561535205343065E-2</v>
      </c>
    </row>
    <row r="70" spans="1:4" ht="14.25" customHeight="1" x14ac:dyDescent="0.25">
      <c r="A70" s="4" t="s">
        <v>143</v>
      </c>
      <c r="B70" s="3">
        <v>960157.51176360797</v>
      </c>
      <c r="C70" s="3">
        <v>53604941.4754669</v>
      </c>
      <c r="D70" s="11">
        <f t="shared" si="1"/>
        <v>1.10589081827896E-2</v>
      </c>
    </row>
    <row r="71" spans="1:4" ht="14.25" customHeight="1" x14ac:dyDescent="0.25">
      <c r="A71" s="4" t="s">
        <v>144</v>
      </c>
      <c r="B71" s="3">
        <v>835003.828727616</v>
      </c>
      <c r="C71" s="3">
        <v>50908525.288128503</v>
      </c>
      <c r="D71" s="11">
        <f t="shared" si="1"/>
        <v>1.0502627022553463E-2</v>
      </c>
    </row>
    <row r="72" spans="1:4" ht="14.25" customHeight="1" x14ac:dyDescent="0.25">
      <c r="A72" s="14" t="s">
        <v>145</v>
      </c>
      <c r="B72" s="15">
        <f>B55+B69</f>
        <v>19976273.703755777</v>
      </c>
      <c r="C72" s="15">
        <f>C55+C69</f>
        <v>463770832.38438988</v>
      </c>
      <c r="D72" s="16">
        <f t="shared" si="1"/>
        <v>9.5677728806814286E-2</v>
      </c>
    </row>
    <row r="74" spans="1:4" ht="15" customHeight="1" x14ac:dyDescent="0.25">
      <c r="A74" s="2" t="s">
        <v>146</v>
      </c>
    </row>
    <row r="75" spans="1:4" ht="14.25" customHeight="1" x14ac:dyDescent="0.25">
      <c r="A75" s="20" t="s">
        <v>74</v>
      </c>
      <c r="B75" s="21" t="s">
        <v>75</v>
      </c>
      <c r="C75" s="21" t="s">
        <v>76</v>
      </c>
      <c r="D75" s="22" t="s">
        <v>77</v>
      </c>
    </row>
    <row r="76" spans="1:4" ht="14.25" customHeight="1" x14ac:dyDescent="0.25">
      <c r="A76" s="23" t="s">
        <v>147</v>
      </c>
      <c r="B76" s="24">
        <f>SUM(B77:B79)</f>
        <v>2337172.7652737172</v>
      </c>
      <c r="C76" s="24">
        <f>SUM(C77:C79)</f>
        <v>135550449.47742218</v>
      </c>
      <c r="D76" s="25">
        <f>IFERROR(C76/$C$98,0)</f>
        <v>2.7964585608077391E-2</v>
      </c>
    </row>
    <row r="77" spans="1:4" ht="14.25" customHeight="1" x14ac:dyDescent="0.25">
      <c r="A77" s="4" t="s">
        <v>148</v>
      </c>
      <c r="B77" s="3">
        <v>-87466.774484194</v>
      </c>
      <c r="C77" s="3">
        <v>58782736.0778687</v>
      </c>
      <c r="D77" s="11">
        <f>IFERROR(C77/$C$98,0)</f>
        <v>1.2127107373409206E-2</v>
      </c>
    </row>
    <row r="78" spans="1:4" ht="14.25" customHeight="1" x14ac:dyDescent="0.25">
      <c r="A78" s="4" t="s">
        <v>149</v>
      </c>
      <c r="B78" s="3">
        <v>2485558.0400247001</v>
      </c>
      <c r="C78" s="3">
        <v>51508582.844862498</v>
      </c>
      <c r="D78" s="11">
        <f>IFERROR(C78/$C$98,0)</f>
        <v>1.0626421233341798E-2</v>
      </c>
    </row>
    <row r="79" spans="1:4" ht="14.25" customHeight="1" x14ac:dyDescent="0.25">
      <c r="A79" s="4" t="s">
        <v>150</v>
      </c>
      <c r="B79" s="3">
        <v>-60918.500266789</v>
      </c>
      <c r="C79" s="3">
        <v>25259130.554691002</v>
      </c>
      <c r="D79" s="11">
        <f>IFERROR(C79/$C$98,0)</f>
        <v>5.2110570013263894E-3</v>
      </c>
    </row>
    <row r="80" spans="1:4" ht="14.25" customHeight="1" x14ac:dyDescent="0.25">
      <c r="A80" s="20" t="s">
        <v>151</v>
      </c>
      <c r="B80" s="21">
        <f>B76</f>
        <v>2337172.7652737172</v>
      </c>
      <c r="C80" s="21">
        <f>C76</f>
        <v>135550449.47742218</v>
      </c>
      <c r="D80" s="22">
        <f>IFERROR(C80/$C$98,0)</f>
        <v>2.7964585608077391E-2</v>
      </c>
    </row>
    <row r="82" spans="1:4" ht="15" customHeight="1" x14ac:dyDescent="0.25">
      <c r="A82" s="2" t="s">
        <v>152</v>
      </c>
    </row>
    <row r="83" spans="1:4" ht="14.25" customHeight="1" x14ac:dyDescent="0.25">
      <c r="A83" s="54" t="s">
        <v>74</v>
      </c>
      <c r="B83" s="55" t="s">
        <v>75</v>
      </c>
      <c r="C83" s="55" t="s">
        <v>76</v>
      </c>
      <c r="D83" s="56" t="s">
        <v>77</v>
      </c>
    </row>
    <row r="84" spans="1:4" ht="14.25" customHeight="1" x14ac:dyDescent="0.25">
      <c r="A84" s="29" t="s">
        <v>153</v>
      </c>
      <c r="B84" s="30">
        <f>SUM(B85)</f>
        <v>686323.30302325403</v>
      </c>
      <c r="C84" s="30">
        <f>SUM(C85)</f>
        <v>97283143.242148697</v>
      </c>
      <c r="D84" s="31">
        <f t="shared" ref="D84:D94" si="2">IFERROR(C84/$C$98,0)</f>
        <v>2.0069891305458616E-2</v>
      </c>
    </row>
    <row r="85" spans="1:4" ht="14.25" customHeight="1" x14ac:dyDescent="0.25">
      <c r="A85" s="4" t="s">
        <v>154</v>
      </c>
      <c r="B85" s="3">
        <v>686323.30302325403</v>
      </c>
      <c r="C85" s="3">
        <v>97283143.242148697</v>
      </c>
      <c r="D85" s="11">
        <f t="shared" si="2"/>
        <v>2.0069891305458616E-2</v>
      </c>
    </row>
    <row r="86" spans="1:4" ht="14.25" customHeight="1" x14ac:dyDescent="0.25">
      <c r="A86" s="29" t="s">
        <v>155</v>
      </c>
      <c r="B86" s="30">
        <f>SUM(B87:B94)</f>
        <v>2369196.5940424129</v>
      </c>
      <c r="C86" s="30">
        <f>SUM(C87:C94)</f>
        <v>231273969.51061457</v>
      </c>
      <c r="D86" s="31">
        <f t="shared" si="2"/>
        <v>4.7712720571809766E-2</v>
      </c>
    </row>
    <row r="87" spans="1:4" ht="14.25" customHeight="1" x14ac:dyDescent="0.25">
      <c r="A87" s="4" t="s">
        <v>156</v>
      </c>
      <c r="B87" s="3">
        <v>970243.81414107</v>
      </c>
      <c r="C87" s="3">
        <v>92054701.515145496</v>
      </c>
      <c r="D87" s="11">
        <f t="shared" si="2"/>
        <v>1.8991243415796114E-2</v>
      </c>
    </row>
    <row r="88" spans="1:4" ht="14.25" customHeight="1" x14ac:dyDescent="0.25">
      <c r="A88" s="4" t="s">
        <v>157</v>
      </c>
      <c r="B88" s="3">
        <v>-101838.450631564</v>
      </c>
      <c r="C88" s="3">
        <v>27314246.244240198</v>
      </c>
      <c r="D88" s="11">
        <f t="shared" si="2"/>
        <v>5.6350353714200571E-3</v>
      </c>
    </row>
    <row r="89" spans="1:4" ht="14.25" customHeight="1" x14ac:dyDescent="0.25">
      <c r="A89" s="4" t="s">
        <v>158</v>
      </c>
      <c r="B89" s="3">
        <v>4.4190002579999996</v>
      </c>
      <c r="C89" s="3">
        <v>223290.61003665399</v>
      </c>
      <c r="D89" s="11">
        <f t="shared" si="2"/>
        <v>4.6065722422336186E-5</v>
      </c>
    </row>
    <row r="90" spans="1:4" ht="14.25" customHeight="1" x14ac:dyDescent="0.25">
      <c r="A90" s="4" t="s">
        <v>159</v>
      </c>
      <c r="B90" s="3">
        <v>225.66218400599999</v>
      </c>
      <c r="C90" s="3">
        <v>10850367.2827718</v>
      </c>
      <c r="D90" s="11">
        <f t="shared" si="2"/>
        <v>2.2384730255630312E-3</v>
      </c>
    </row>
    <row r="91" spans="1:4" ht="14.25" customHeight="1" x14ac:dyDescent="0.25">
      <c r="A91" s="4" t="s">
        <v>160</v>
      </c>
      <c r="B91" s="3">
        <v>-71232.361276181007</v>
      </c>
      <c r="C91" s="3">
        <v>28052387.6129607</v>
      </c>
      <c r="D91" s="11">
        <f t="shared" si="2"/>
        <v>5.7873168103678933E-3</v>
      </c>
    </row>
    <row r="92" spans="1:4" ht="14.25" customHeight="1" x14ac:dyDescent="0.25">
      <c r="A92" s="4" t="s">
        <v>161</v>
      </c>
      <c r="B92" s="3">
        <v>89660.083990817002</v>
      </c>
      <c r="C92" s="3">
        <v>6334610.5298100403</v>
      </c>
      <c r="D92" s="11">
        <f t="shared" si="2"/>
        <v>1.3068548214899669E-3</v>
      </c>
    </row>
    <row r="93" spans="1:4" ht="14.25" customHeight="1" x14ac:dyDescent="0.25">
      <c r="A93" s="4" t="s">
        <v>162</v>
      </c>
      <c r="B93" s="3">
        <v>108389.150363307</v>
      </c>
      <c r="C93" s="3">
        <v>44890977.083040401</v>
      </c>
      <c r="D93" s="11">
        <f t="shared" si="2"/>
        <v>9.2611833934052781E-3</v>
      </c>
    </row>
    <row r="94" spans="1:4" ht="14.25" customHeight="1" x14ac:dyDescent="0.25">
      <c r="A94" s="4" t="s">
        <v>163</v>
      </c>
      <c r="B94" s="3">
        <v>1373744.2762706999</v>
      </c>
      <c r="C94" s="3">
        <v>21553388.6326093</v>
      </c>
      <c r="D94" s="11">
        <f t="shared" si="2"/>
        <v>4.4465480113450914E-3</v>
      </c>
    </row>
    <row r="95" spans="1:4" ht="14.25" customHeight="1" x14ac:dyDescent="0.25">
      <c r="A95" s="26" t="s">
        <v>164</v>
      </c>
      <c r="B95" s="27">
        <f>B84+B86</f>
        <v>3055519.897065667</v>
      </c>
      <c r="C95" s="27">
        <f>C84+C86</f>
        <v>328557112.75276327</v>
      </c>
      <c r="D95" s="28">
        <f>IFERROR(C95/$C$98,0)</f>
        <v>6.7782611877268376E-2</v>
      </c>
    </row>
    <row r="97" spans="1:4" ht="18" customHeight="1" x14ac:dyDescent="0.25">
      <c r="A97" s="119" t="s">
        <v>165</v>
      </c>
      <c r="B97" s="57" t="s">
        <v>75</v>
      </c>
      <c r="C97" s="57" t="s">
        <v>76</v>
      </c>
      <c r="D97" s="57" t="s">
        <v>77</v>
      </c>
    </row>
    <row r="98" spans="1:4" ht="14.25" customHeight="1" x14ac:dyDescent="0.25">
      <c r="A98" s="109"/>
      <c r="B98" s="32">
        <f>B51+B72+B80+B95</f>
        <v>62428698.330419868</v>
      </c>
      <c r="C98" s="32">
        <f>C51+C72+C80+C95</f>
        <v>4847218241.5701275</v>
      </c>
      <c r="D98" s="44">
        <f>D51+D72+D80+D95</f>
        <v>1</v>
      </c>
    </row>
  </sheetData>
  <mergeCells count="3">
    <mergeCell ref="A1:D1"/>
    <mergeCell ref="F1:J1"/>
    <mergeCell ref="A97:A9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showGridLines="0" zoomScaleNormal="100" workbookViewId="0">
      <selection sqref="A1:D1"/>
    </sheetView>
  </sheetViews>
  <sheetFormatPr defaultColWidth="8.5703125" defaultRowHeight="15" x14ac:dyDescent="0.25"/>
  <cols>
    <col min="1" max="1" width="109.140625" customWidth="1"/>
    <col min="2" max="3" width="20.28515625" customWidth="1"/>
    <col min="4" max="4" width="15" customWidth="1"/>
    <col min="6" max="6" width="16.5703125" customWidth="1"/>
    <col min="7" max="7" width="20.140625" customWidth="1"/>
    <col min="8" max="8" width="21.140625" customWidth="1"/>
    <col min="9" max="9" width="78.42578125" customWidth="1"/>
    <col min="10" max="10" width="76.42578125" customWidth="1"/>
  </cols>
  <sheetData>
    <row r="1" spans="1:10" ht="21" customHeight="1" x14ac:dyDescent="0.35">
      <c r="A1" s="116" t="s">
        <v>166</v>
      </c>
      <c r="B1" s="109"/>
      <c r="C1" s="109"/>
      <c r="D1" s="109"/>
      <c r="F1" s="117" t="s">
        <v>167</v>
      </c>
      <c r="G1" s="118"/>
      <c r="H1" s="118"/>
      <c r="I1" s="118"/>
      <c r="J1" s="118"/>
    </row>
    <row r="2" spans="1:10" ht="21" customHeight="1" x14ac:dyDescent="0.35">
      <c r="A2" s="45"/>
      <c r="F2" s="92" t="s">
        <v>66</v>
      </c>
      <c r="G2" s="92" t="s">
        <v>67</v>
      </c>
      <c r="H2" s="92" t="s">
        <v>68</v>
      </c>
      <c r="I2" s="92" t="s">
        <v>69</v>
      </c>
      <c r="J2" s="92" t="s">
        <v>70</v>
      </c>
    </row>
    <row r="3" spans="1:10" ht="14.25" customHeight="1" x14ac:dyDescent="0.25">
      <c r="A3" s="46" t="s">
        <v>168</v>
      </c>
      <c r="B3" s="58" t="s">
        <v>75</v>
      </c>
      <c r="C3" s="58" t="s">
        <v>76</v>
      </c>
      <c r="D3" s="59" t="s">
        <v>77</v>
      </c>
      <c r="F3" s="96">
        <v>46266</v>
      </c>
      <c r="G3" s="97">
        <v>20000000</v>
      </c>
      <c r="H3" s="98"/>
      <c r="I3" s="99" t="s">
        <v>169</v>
      </c>
      <c r="J3" s="99"/>
    </row>
    <row r="4" spans="1:10" ht="14.25" customHeight="1" x14ac:dyDescent="0.25">
      <c r="A4" s="1" t="s">
        <v>78</v>
      </c>
      <c r="B4" s="32">
        <f>SUM(B5)</f>
        <v>803998.09701220703</v>
      </c>
      <c r="C4" s="32">
        <f>SUM(C5)</f>
        <v>46043188.389368497</v>
      </c>
      <c r="D4" s="33">
        <f>IFERROR(C4/$C$12,0)</f>
        <v>0.99516894934692668</v>
      </c>
      <c r="F4" s="96">
        <v>46268</v>
      </c>
      <c r="G4" s="97">
        <v>20000000</v>
      </c>
      <c r="H4" s="98"/>
      <c r="I4" s="99" t="s">
        <v>169</v>
      </c>
      <c r="J4" s="99"/>
    </row>
    <row r="5" spans="1:10" ht="14.25" customHeight="1" x14ac:dyDescent="0.25">
      <c r="A5" s="4" t="s">
        <v>170</v>
      </c>
      <c r="B5" s="3">
        <v>803998.09701220703</v>
      </c>
      <c r="C5" s="3">
        <v>46043188.389368497</v>
      </c>
      <c r="D5" s="11">
        <f>IFERROR(C5/$C$12,0)</f>
        <v>0.99516894934692668</v>
      </c>
      <c r="F5" s="96">
        <v>46274</v>
      </c>
      <c r="G5" s="97">
        <v>23042353.710000001</v>
      </c>
      <c r="H5" s="98"/>
      <c r="I5" s="99" t="s">
        <v>169</v>
      </c>
      <c r="J5" s="99"/>
    </row>
    <row r="6" spans="1:10" ht="14.25" customHeight="1" x14ac:dyDescent="0.25">
      <c r="A6" s="46" t="s">
        <v>168</v>
      </c>
      <c r="B6" s="46" t="s">
        <v>75</v>
      </c>
      <c r="C6" s="46" t="s">
        <v>76</v>
      </c>
      <c r="D6" s="46" t="s">
        <v>77</v>
      </c>
      <c r="F6" s="96">
        <v>46282</v>
      </c>
      <c r="G6" s="97"/>
      <c r="H6" s="97">
        <v>153854196.58000001</v>
      </c>
      <c r="I6" s="99" t="s">
        <v>169</v>
      </c>
      <c r="J6" s="99" t="s">
        <v>173</v>
      </c>
    </row>
    <row r="7" spans="1:10" ht="14.25" customHeight="1" x14ac:dyDescent="0.25">
      <c r="A7" s="1" t="s">
        <v>113</v>
      </c>
      <c r="B7" s="32">
        <f>SUM(B8:B9)</f>
        <v>1745.8911999659999</v>
      </c>
      <c r="C7" s="32">
        <f>SUM(C8:C9)</f>
        <v>159683.59827892602</v>
      </c>
      <c r="D7" s="33">
        <f>IFERROR(C7/$C$12,0)</f>
        <v>3.4513717291539433E-3</v>
      </c>
      <c r="F7" s="96">
        <v>46293</v>
      </c>
      <c r="G7" s="97">
        <v>46000000</v>
      </c>
      <c r="H7" s="97"/>
      <c r="I7" s="99" t="s">
        <v>169</v>
      </c>
      <c r="J7" s="99"/>
    </row>
    <row r="8" spans="1:10" ht="14.25" customHeight="1" x14ac:dyDescent="0.25">
      <c r="A8" s="4" t="s">
        <v>172</v>
      </c>
      <c r="B8" s="3">
        <v>199.768021737</v>
      </c>
      <c r="C8" s="3">
        <v>18617.426990005999</v>
      </c>
      <c r="D8" s="11">
        <f>IFERROR(C8/$C$12,0)</f>
        <v>4.0239362010527997E-4</v>
      </c>
      <c r="F8" s="93" t="s">
        <v>87</v>
      </c>
      <c r="G8" s="94">
        <f>SUM(G3:G7)</f>
        <v>109042353.71000001</v>
      </c>
      <c r="H8" s="94">
        <f>SUM(H3:H7)</f>
        <v>153854196.58000001</v>
      </c>
      <c r="I8" s="94"/>
      <c r="J8" s="94"/>
    </row>
    <row r="9" spans="1:10" ht="14.25" customHeight="1" x14ac:dyDescent="0.25">
      <c r="A9" s="4" t="s">
        <v>174</v>
      </c>
      <c r="B9" s="3">
        <v>1546.1231782289999</v>
      </c>
      <c r="C9" s="3">
        <v>141066.17128892001</v>
      </c>
      <c r="D9" s="11">
        <f>IFERROR(C9/$C$12,0)</f>
        <v>3.0489781090486633E-3</v>
      </c>
    </row>
    <row r="10" spans="1:10" ht="14.25" customHeight="1" x14ac:dyDescent="0.25">
      <c r="A10" s="1" t="s">
        <v>175</v>
      </c>
      <c r="B10" s="32">
        <f>SUM(B11)</f>
        <v>686.56467496300002</v>
      </c>
      <c r="C10" s="32">
        <f>SUM(C11)</f>
        <v>63833.198023862999</v>
      </c>
      <c r="D10" s="33">
        <f>IFERROR(C10/$C$12,0)</f>
        <v>1.3796789239193983E-3</v>
      </c>
    </row>
    <row r="11" spans="1:10" ht="14.25" customHeight="1" x14ac:dyDescent="0.25">
      <c r="A11" s="4" t="s">
        <v>176</v>
      </c>
      <c r="B11" s="3">
        <v>686.56467496300002</v>
      </c>
      <c r="C11" s="3">
        <v>63833.198023862999</v>
      </c>
      <c r="D11" s="11">
        <f>IFERROR(C11/$C$12,0)</f>
        <v>1.3796789239193983E-3</v>
      </c>
    </row>
    <row r="12" spans="1:10" ht="14.25" customHeight="1" x14ac:dyDescent="0.25">
      <c r="A12" s="60" t="s">
        <v>177</v>
      </c>
      <c r="B12" s="61">
        <f>B4++B7+B10</f>
        <v>806430.552887136</v>
      </c>
      <c r="C12" s="61">
        <f>C4++C7+C10</f>
        <v>46266705.185671285</v>
      </c>
      <c r="D12" s="62">
        <f>1</f>
        <v>1</v>
      </c>
    </row>
    <row r="13" spans="1:10" ht="14.25" customHeight="1" x14ac:dyDescent="0.25"/>
    <row r="15" spans="1:10" ht="14.25" customHeight="1" x14ac:dyDescent="0.25"/>
  </sheetData>
  <mergeCells count="2">
    <mergeCell ref="F1:J1"/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zoomScaleNormal="100" workbookViewId="0">
      <selection sqref="A1:D1"/>
    </sheetView>
  </sheetViews>
  <sheetFormatPr defaultColWidth="8.5703125" defaultRowHeight="15" x14ac:dyDescent="0.25"/>
  <cols>
    <col min="1" max="1" width="109.140625" customWidth="1"/>
    <col min="2" max="3" width="20.28515625" customWidth="1"/>
    <col min="4" max="4" width="15" customWidth="1"/>
    <col min="6" max="6" width="16.5703125" customWidth="1"/>
    <col min="7" max="7" width="20.140625" customWidth="1"/>
    <col min="8" max="8" width="18.85546875" customWidth="1"/>
    <col min="9" max="9" width="69.140625" customWidth="1"/>
    <col min="10" max="10" width="54.42578125" customWidth="1"/>
  </cols>
  <sheetData>
    <row r="1" spans="1:10" ht="21" customHeight="1" x14ac:dyDescent="0.35">
      <c r="A1" s="116" t="s">
        <v>178</v>
      </c>
      <c r="B1" s="109"/>
      <c r="C1" s="109"/>
      <c r="D1" s="109"/>
      <c r="F1" s="117" t="s">
        <v>179</v>
      </c>
      <c r="G1" s="118"/>
      <c r="H1" s="118"/>
      <c r="I1" s="118"/>
      <c r="J1" s="118"/>
    </row>
    <row r="2" spans="1:10" ht="21" customHeight="1" x14ac:dyDescent="0.35">
      <c r="A2" s="45"/>
      <c r="F2" s="95" t="s">
        <v>66</v>
      </c>
      <c r="G2" s="95" t="s">
        <v>67</v>
      </c>
      <c r="H2" s="95" t="s">
        <v>68</v>
      </c>
      <c r="I2" s="95" t="s">
        <v>69</v>
      </c>
      <c r="J2" s="95" t="s">
        <v>70</v>
      </c>
    </row>
    <row r="3" spans="1:10" ht="14.25" customHeight="1" x14ac:dyDescent="0.25">
      <c r="A3" s="12" t="s">
        <v>168</v>
      </c>
      <c r="B3" s="13" t="s">
        <v>75</v>
      </c>
      <c r="C3" s="13" t="s">
        <v>76</v>
      </c>
      <c r="D3" s="34" t="s">
        <v>77</v>
      </c>
      <c r="F3" s="96">
        <v>46266</v>
      </c>
      <c r="G3" s="97">
        <v>19000000</v>
      </c>
      <c r="H3" s="98"/>
      <c r="I3" s="99" t="s">
        <v>169</v>
      </c>
      <c r="J3" s="99"/>
    </row>
    <row r="4" spans="1:10" ht="14.25" customHeight="1" x14ac:dyDescent="0.25">
      <c r="A4" s="1" t="s">
        <v>78</v>
      </c>
      <c r="B4" s="32">
        <f>SUM(B5)</f>
        <v>193752.78</v>
      </c>
      <c r="C4" s="32">
        <f>SUM(C5)</f>
        <v>13012205.41</v>
      </c>
      <c r="D4" s="33">
        <f>IFERROR(C4/$C$6,0)</f>
        <v>1</v>
      </c>
      <c r="F4" s="96">
        <v>46282</v>
      </c>
      <c r="G4" s="97"/>
      <c r="H4" s="97">
        <v>31193902.52</v>
      </c>
      <c r="I4" s="99" t="s">
        <v>169</v>
      </c>
      <c r="J4" s="99" t="s">
        <v>180</v>
      </c>
    </row>
    <row r="5" spans="1:10" ht="14.25" customHeight="1" x14ac:dyDescent="0.25">
      <c r="A5" s="4" t="s">
        <v>170</v>
      </c>
      <c r="B5" s="3">
        <v>193752.78</v>
      </c>
      <c r="C5" s="3">
        <v>13012205.41</v>
      </c>
      <c r="D5" s="11">
        <f>IFERROR(C5/$C$6,0)</f>
        <v>1</v>
      </c>
      <c r="F5" s="96">
        <v>46293</v>
      </c>
      <c r="G5" s="97">
        <v>13000000</v>
      </c>
      <c r="H5" s="97"/>
      <c r="I5" s="99" t="s">
        <v>169</v>
      </c>
      <c r="J5" s="99"/>
    </row>
    <row r="6" spans="1:10" ht="14.25" customHeight="1" x14ac:dyDescent="0.25">
      <c r="A6" s="63" t="s">
        <v>209</v>
      </c>
      <c r="B6" s="64">
        <f>B4</f>
        <v>193752.78</v>
      </c>
      <c r="C6" s="64">
        <f>C4</f>
        <v>13012205.41</v>
      </c>
      <c r="D6" s="65">
        <f>1</f>
        <v>1</v>
      </c>
      <c r="F6" s="93" t="s">
        <v>87</v>
      </c>
      <c r="G6" s="94">
        <f>SUM(G3:G5)</f>
        <v>32000000</v>
      </c>
      <c r="H6" s="94">
        <f>SUM(H3:H5)</f>
        <v>31193902.52</v>
      </c>
      <c r="I6" s="94"/>
      <c r="J6" s="94"/>
    </row>
    <row r="7" spans="1:10" ht="14.25" customHeight="1" x14ac:dyDescent="0.25"/>
    <row r="8" spans="1:10" ht="14.25" customHeight="1" x14ac:dyDescent="0.25"/>
    <row r="9" spans="1:10" ht="14.25" customHeight="1" x14ac:dyDescent="0.25"/>
  </sheetData>
  <mergeCells count="2">
    <mergeCell ref="F1:J1"/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zoomScaleNormal="100" workbookViewId="0">
      <selection activeCell="F8" sqref="F8"/>
    </sheetView>
  </sheetViews>
  <sheetFormatPr defaultColWidth="8.5703125" defaultRowHeight="15" x14ac:dyDescent="0.25"/>
  <cols>
    <col min="1" max="1" width="109.140625" customWidth="1"/>
    <col min="2" max="3" width="20.28515625" customWidth="1"/>
    <col min="4" max="4" width="15" customWidth="1"/>
    <col min="6" max="6" width="16.5703125" customWidth="1"/>
    <col min="7" max="8" width="20.140625" customWidth="1"/>
    <col min="9" max="9" width="28.5703125" customWidth="1"/>
    <col min="10" max="10" width="76.42578125" customWidth="1"/>
  </cols>
  <sheetData>
    <row r="1" spans="1:10" ht="21" customHeight="1" x14ac:dyDescent="0.35">
      <c r="A1" s="116" t="s">
        <v>181</v>
      </c>
      <c r="B1" s="109"/>
      <c r="C1" s="109"/>
      <c r="D1" s="109"/>
      <c r="F1" s="120" t="s">
        <v>182</v>
      </c>
      <c r="G1" s="109"/>
      <c r="H1" s="109"/>
      <c r="I1" s="109"/>
      <c r="J1" s="109"/>
    </row>
    <row r="2" spans="1:10" ht="14.25" customHeight="1" x14ac:dyDescent="0.25">
      <c r="A2" s="12" t="s">
        <v>168</v>
      </c>
      <c r="B2" s="13" t="s">
        <v>75</v>
      </c>
      <c r="C2" s="13" t="s">
        <v>76</v>
      </c>
      <c r="D2" s="34" t="s">
        <v>77</v>
      </c>
      <c r="F2" s="1" t="s">
        <v>66</v>
      </c>
      <c r="G2" s="1" t="s">
        <v>67</v>
      </c>
      <c r="H2" s="1" t="s">
        <v>68</v>
      </c>
      <c r="I2" s="1" t="s">
        <v>69</v>
      </c>
      <c r="J2" s="1" t="s">
        <v>70</v>
      </c>
    </row>
    <row r="3" spans="1:10" ht="14.25" customHeight="1" x14ac:dyDescent="0.25">
      <c r="A3" s="1" t="s">
        <v>78</v>
      </c>
      <c r="B3" s="32">
        <f>SUM(B4:B4)</f>
        <v>0</v>
      </c>
      <c r="C3" s="32">
        <f>SUM(C4:C4)</f>
        <v>0</v>
      </c>
      <c r="D3" s="33">
        <f>IFERROR(C3/$C$7,0)</f>
        <v>0</v>
      </c>
    </row>
    <row r="4" spans="1:10" ht="14.25" customHeight="1" x14ac:dyDescent="0.25">
      <c r="A4" s="4" t="s">
        <v>170</v>
      </c>
      <c r="B4" s="3"/>
      <c r="C4" s="3">
        <v>0</v>
      </c>
      <c r="D4" s="11">
        <f>IFERROR(C4/$C$7,0)</f>
        <v>0</v>
      </c>
    </row>
    <row r="5" spans="1:10" ht="14.25" customHeight="1" x14ac:dyDescent="0.25">
      <c r="A5" s="1" t="s">
        <v>171</v>
      </c>
      <c r="B5" s="32">
        <v>0</v>
      </c>
      <c r="C5" s="32">
        <v>0</v>
      </c>
      <c r="D5" s="33">
        <f>IFERROR(C5/$C$7,0)</f>
        <v>0</v>
      </c>
    </row>
    <row r="7" spans="1:10" ht="14.25" customHeight="1" x14ac:dyDescent="0.25">
      <c r="A7" s="1" t="s">
        <v>183</v>
      </c>
      <c r="B7" s="32">
        <f>B3+B5</f>
        <v>0</v>
      </c>
      <c r="C7" s="32">
        <f>C3+C5</f>
        <v>0</v>
      </c>
      <c r="D7" s="33">
        <f>1</f>
        <v>1</v>
      </c>
    </row>
  </sheetData>
  <mergeCells count="2">
    <mergeCell ref="F1:J1"/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zoomScaleNormal="100" workbookViewId="0">
      <selection activeCell="C10" sqref="C10"/>
    </sheetView>
  </sheetViews>
  <sheetFormatPr defaultColWidth="8.5703125" defaultRowHeight="15" x14ac:dyDescent="0.25"/>
  <cols>
    <col min="1" max="1" width="34.7109375" customWidth="1"/>
    <col min="2" max="2" width="22.85546875" customWidth="1"/>
    <col min="3" max="3" width="12" customWidth="1"/>
  </cols>
  <sheetData>
    <row r="1" spans="1:3" ht="14.25" customHeight="1" x14ac:dyDescent="0.25">
      <c r="A1" s="132" t="s">
        <v>184</v>
      </c>
      <c r="B1" s="133"/>
      <c r="C1" s="133"/>
    </row>
    <row r="2" spans="1:3" ht="14.25" customHeight="1" x14ac:dyDescent="0.25">
      <c r="A2" s="35" t="s">
        <v>185</v>
      </c>
    </row>
    <row r="3" spans="1:3" ht="14.25" customHeight="1" x14ac:dyDescent="0.25">
      <c r="A3" s="130" t="s">
        <v>186</v>
      </c>
      <c r="B3" s="130" t="s">
        <v>187</v>
      </c>
      <c r="C3" s="131" t="s">
        <v>188</v>
      </c>
    </row>
    <row r="4" spans="1:3" ht="14.25" customHeight="1" x14ac:dyDescent="0.25">
      <c r="A4" s="100" t="s">
        <v>189</v>
      </c>
      <c r="B4" s="101">
        <v>2229832180.1511502</v>
      </c>
      <c r="C4" s="102">
        <f t="shared" ref="C4:C22" si="0">B4/$B$23</f>
        <v>0.45446519400604896</v>
      </c>
    </row>
    <row r="5" spans="1:3" ht="14.25" customHeight="1" x14ac:dyDescent="0.25">
      <c r="A5" s="66" t="s">
        <v>190</v>
      </c>
      <c r="B5" s="67">
        <v>381868157.57236499</v>
      </c>
      <c r="C5" s="68">
        <f t="shared" si="0"/>
        <v>7.7829079632393425E-2</v>
      </c>
    </row>
    <row r="6" spans="1:3" ht="14.25" customHeight="1" x14ac:dyDescent="0.25">
      <c r="A6" s="100" t="s">
        <v>191</v>
      </c>
      <c r="B6" s="101">
        <v>600691153.03138697</v>
      </c>
      <c r="C6" s="102">
        <f t="shared" si="0"/>
        <v>0.12242769829504457</v>
      </c>
    </row>
    <row r="7" spans="1:3" ht="14.25" customHeight="1" x14ac:dyDescent="0.25">
      <c r="A7" s="66" t="s">
        <v>192</v>
      </c>
      <c r="B7" s="67">
        <v>418065440.54635298</v>
      </c>
      <c r="C7" s="68">
        <f t="shared" si="0"/>
        <v>8.5206498155499591E-2</v>
      </c>
    </row>
    <row r="8" spans="1:3" ht="14.25" customHeight="1" x14ac:dyDescent="0.25">
      <c r="A8" s="100" t="s">
        <v>193</v>
      </c>
      <c r="B8" s="101">
        <v>340707073.69062603</v>
      </c>
      <c r="C8" s="102">
        <f t="shared" si="0"/>
        <v>6.9439981951264024E-2</v>
      </c>
    </row>
    <row r="9" spans="1:3" ht="14.25" customHeight="1" x14ac:dyDescent="0.25">
      <c r="A9" s="66" t="s">
        <v>194</v>
      </c>
      <c r="B9" s="67">
        <v>323194906.86408699</v>
      </c>
      <c r="C9" s="68">
        <f t="shared" si="0"/>
        <v>6.587080290490642E-2</v>
      </c>
    </row>
    <row r="10" spans="1:3" ht="14.25" customHeight="1" x14ac:dyDescent="0.25">
      <c r="A10" s="100" t="s">
        <v>195</v>
      </c>
      <c r="B10" s="101">
        <v>53604941.4754669</v>
      </c>
      <c r="C10" s="102">
        <f t="shared" si="0"/>
        <v>1.0925297582564981E-2</v>
      </c>
    </row>
    <row r="11" spans="1:3" ht="14.25" customHeight="1" x14ac:dyDescent="0.25">
      <c r="A11" s="66" t="s">
        <v>196</v>
      </c>
      <c r="B11" s="67">
        <v>23039342.646894801</v>
      </c>
      <c r="C11" s="68">
        <f t="shared" si="0"/>
        <v>4.6956804278800611E-3</v>
      </c>
    </row>
    <row r="12" spans="1:3" ht="14.25" customHeight="1" x14ac:dyDescent="0.25">
      <c r="A12" s="100" t="s">
        <v>197</v>
      </c>
      <c r="B12" s="101">
        <v>143336862.619075</v>
      </c>
      <c r="C12" s="102">
        <f t="shared" si="0"/>
        <v>2.9213685073816026E-2</v>
      </c>
    </row>
    <row r="13" spans="1:3" ht="14.25" customHeight="1" x14ac:dyDescent="0.25">
      <c r="A13" s="66" t="s">
        <v>198</v>
      </c>
      <c r="B13" s="67">
        <v>136945678.59818599</v>
      </c>
      <c r="C13" s="68">
        <f t="shared" si="0"/>
        <v>2.7911088980784128E-2</v>
      </c>
    </row>
    <row r="14" spans="1:3" ht="14.25" customHeight="1" x14ac:dyDescent="0.25">
      <c r="A14" s="100" t="s">
        <v>199</v>
      </c>
      <c r="B14" s="101">
        <v>50908525.288128503</v>
      </c>
      <c r="C14" s="102">
        <f t="shared" si="0"/>
        <v>1.037573725394118E-2</v>
      </c>
    </row>
    <row r="15" spans="1:3" ht="14.25" customHeight="1" x14ac:dyDescent="0.25">
      <c r="A15" s="66" t="s">
        <v>200</v>
      </c>
      <c r="B15" s="67">
        <v>45401517.571286902</v>
      </c>
      <c r="C15" s="68">
        <f t="shared" si="0"/>
        <v>9.2533463616106294E-3</v>
      </c>
    </row>
    <row r="16" spans="1:3" ht="14.25" customHeight="1" x14ac:dyDescent="0.25">
      <c r="A16" s="100" t="s">
        <v>201</v>
      </c>
      <c r="B16" s="101">
        <v>51508582.844862498</v>
      </c>
      <c r="C16" s="102">
        <f t="shared" si="0"/>
        <v>1.0498035818094749E-2</v>
      </c>
    </row>
    <row r="17" spans="1:3" ht="14.25" customHeight="1" x14ac:dyDescent="0.25">
      <c r="A17" s="66" t="s">
        <v>202</v>
      </c>
      <c r="B17" s="67">
        <v>37952931.423781998</v>
      </c>
      <c r="C17" s="68">
        <f t="shared" si="0"/>
        <v>7.7352396723587395E-3</v>
      </c>
    </row>
    <row r="18" spans="1:3" ht="14.25" customHeight="1" x14ac:dyDescent="0.25">
      <c r="A18" s="100" t="s">
        <v>203</v>
      </c>
      <c r="B18" s="101">
        <v>32073080.307436701</v>
      </c>
      <c r="C18" s="102">
        <f t="shared" si="0"/>
        <v>6.5368590488736958E-3</v>
      </c>
    </row>
    <row r="19" spans="1:3" ht="14.25" customHeight="1" x14ac:dyDescent="0.25">
      <c r="A19" s="66" t="s">
        <v>204</v>
      </c>
      <c r="B19" s="67">
        <v>34386998.1427707</v>
      </c>
      <c r="C19" s="68">
        <f t="shared" si="0"/>
        <v>7.0084618570625343E-3</v>
      </c>
    </row>
    <row r="20" spans="1:3" ht="14.25" customHeight="1" x14ac:dyDescent="0.25">
      <c r="A20" s="100" t="s">
        <v>205</v>
      </c>
      <c r="B20" s="101">
        <v>494385.441882274</v>
      </c>
      <c r="C20" s="102">
        <f t="shared" si="0"/>
        <v>1.007613836407921E-4</v>
      </c>
    </row>
    <row r="21" spans="1:3" ht="14.25" customHeight="1" x14ac:dyDescent="0.25">
      <c r="A21" s="66" t="s">
        <v>206</v>
      </c>
      <c r="B21" s="67">
        <v>2344327.7831560802</v>
      </c>
      <c r="C21" s="68">
        <f t="shared" si="0"/>
        <v>4.7780070189568211E-4</v>
      </c>
    </row>
    <row r="22" spans="1:3" ht="14.25" customHeight="1" x14ac:dyDescent="0.25">
      <c r="A22" s="100" t="s">
        <v>207</v>
      </c>
      <c r="B22" s="101">
        <v>141066.17128892001</v>
      </c>
      <c r="C22" s="102">
        <f t="shared" si="0"/>
        <v>2.8750892319691906E-5</v>
      </c>
    </row>
    <row r="23" spans="1:3" ht="14.25" customHeight="1" x14ac:dyDescent="0.25">
      <c r="A23" s="103" t="s">
        <v>87</v>
      </c>
      <c r="B23" s="104">
        <f>SUM(B4:B22)</f>
        <v>4906497152.170186</v>
      </c>
      <c r="C23" s="105">
        <f>1</f>
        <v>1</v>
      </c>
    </row>
    <row r="24" spans="1:3" ht="14.25" customHeight="1" x14ac:dyDescent="0.25">
      <c r="A24" s="36" t="s">
        <v>61</v>
      </c>
      <c r="B24" s="101">
        <v>165399805.41999999</v>
      </c>
    </row>
    <row r="25" spans="1:3" ht="14.25" customHeight="1" x14ac:dyDescent="0.25">
      <c r="A25" s="12" t="s">
        <v>208</v>
      </c>
      <c r="B25" s="104">
        <f>B23+B24</f>
        <v>5071896957.5901861</v>
      </c>
    </row>
  </sheetData>
  <mergeCells count="1">
    <mergeCell ref="A1:C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7"/>
  <sheetViews>
    <sheetView showGridLines="0" tabSelected="1" zoomScaleNormal="100" workbookViewId="0">
      <selection activeCell="C36" sqref="C36"/>
    </sheetView>
  </sheetViews>
  <sheetFormatPr defaultColWidth="8.5703125" defaultRowHeight="15" x14ac:dyDescent="0.25"/>
  <cols>
    <col min="1" max="1" width="18.7109375" customWidth="1"/>
    <col min="2" max="2" width="60.85546875" customWidth="1"/>
    <col min="3" max="3" width="25.5703125" customWidth="1"/>
    <col min="4" max="4" width="16.7109375" customWidth="1"/>
    <col min="5" max="5" width="14.140625" customWidth="1"/>
    <col min="6" max="6" width="15.7109375" customWidth="1"/>
    <col min="7" max="7" width="15.28515625" customWidth="1"/>
    <col min="8" max="8" width="14.5703125" customWidth="1"/>
  </cols>
  <sheetData>
    <row r="1" spans="1:9" ht="18" customHeight="1" x14ac:dyDescent="0.25">
      <c r="A1" s="111" t="s">
        <v>0</v>
      </c>
      <c r="B1" s="112"/>
      <c r="C1" s="112"/>
      <c r="D1" s="112"/>
      <c r="E1" s="112"/>
      <c r="F1" s="112"/>
      <c r="G1" s="112"/>
      <c r="H1" s="112"/>
    </row>
    <row r="2" spans="1:9" ht="18.75" customHeight="1" thickBot="1" x14ac:dyDescent="0.3">
      <c r="A2" s="69"/>
      <c r="B2" s="90" t="s">
        <v>1</v>
      </c>
      <c r="C2" s="91">
        <v>46295</v>
      </c>
      <c r="D2" s="69"/>
      <c r="E2" s="69"/>
      <c r="F2" s="69"/>
      <c r="G2" s="69"/>
      <c r="H2" s="69"/>
    </row>
    <row r="3" spans="1:9" ht="15" customHeight="1" x14ac:dyDescent="0.25">
      <c r="B3" s="89"/>
      <c r="E3" s="113" t="s">
        <v>210</v>
      </c>
      <c r="F3" s="114"/>
      <c r="G3" s="115"/>
    </row>
    <row r="4" spans="1:9" ht="3" customHeight="1" x14ac:dyDescent="0.25">
      <c r="E4" s="108" t="s">
        <v>2</v>
      </c>
      <c r="F4" s="134"/>
      <c r="G4" s="110"/>
    </row>
    <row r="5" spans="1:9" ht="38.25" customHeight="1" x14ac:dyDescent="0.25">
      <c r="A5" s="70" t="s">
        <v>3</v>
      </c>
      <c r="B5" s="70" t="s">
        <v>4</v>
      </c>
      <c r="C5" s="70" t="s">
        <v>5</v>
      </c>
      <c r="D5" s="70" t="s">
        <v>6</v>
      </c>
      <c r="E5" s="72" t="s">
        <v>7</v>
      </c>
      <c r="F5" s="135" t="s">
        <v>8</v>
      </c>
      <c r="G5" s="73" t="s">
        <v>9</v>
      </c>
      <c r="H5" s="70" t="s">
        <v>10</v>
      </c>
    </row>
    <row r="6" spans="1:9" ht="14.25" customHeight="1" x14ac:dyDescent="0.25">
      <c r="A6" s="37" t="s">
        <v>11</v>
      </c>
      <c r="B6" s="38"/>
      <c r="C6" s="39">
        <f>SUM(C7:C15)</f>
        <v>3978618757.5512238</v>
      </c>
      <c r="D6" s="86">
        <f t="shared" ref="D6:D33" si="0">IFERROR(C6/$C$34,0)</f>
        <v>0.81088781551518974</v>
      </c>
      <c r="E6" s="74"/>
      <c r="F6" s="136">
        <v>0.87</v>
      </c>
      <c r="G6" s="75"/>
      <c r="H6" s="139">
        <v>1</v>
      </c>
    </row>
    <row r="7" spans="1:9" ht="14.25" customHeight="1" x14ac:dyDescent="0.25">
      <c r="A7" s="4" t="s">
        <v>12</v>
      </c>
      <c r="B7" s="4" t="s">
        <v>13</v>
      </c>
      <c r="C7" s="71">
        <f>FUNPREV!C5+FINANPREV!C4+SPSM!C4+'TAXA DE ADM'!C3</f>
        <v>684018225.49219096</v>
      </c>
      <c r="D7" s="82">
        <f t="shared" si="0"/>
        <v>0.13941070467966246</v>
      </c>
      <c r="E7" s="83">
        <v>0</v>
      </c>
      <c r="F7" s="137">
        <v>0.13500000000000001</v>
      </c>
      <c r="G7" s="107">
        <v>1</v>
      </c>
      <c r="H7" s="106">
        <v>1</v>
      </c>
    </row>
    <row r="8" spans="1:9" ht="14.25" customHeight="1" x14ac:dyDescent="0.25">
      <c r="A8" s="4" t="s">
        <v>14</v>
      </c>
      <c r="B8" s="4" t="s">
        <v>15</v>
      </c>
      <c r="C8" s="71">
        <v>0</v>
      </c>
      <c r="D8" s="82">
        <f t="shared" si="0"/>
        <v>0</v>
      </c>
      <c r="E8" s="83">
        <v>0</v>
      </c>
      <c r="F8" s="137">
        <v>0</v>
      </c>
      <c r="G8" s="107">
        <v>1</v>
      </c>
      <c r="H8" s="106">
        <v>1</v>
      </c>
    </row>
    <row r="9" spans="1:9" ht="14.25" customHeight="1" x14ac:dyDescent="0.25">
      <c r="A9" s="4" t="s">
        <v>16</v>
      </c>
      <c r="B9" s="4" t="s">
        <v>17</v>
      </c>
      <c r="C9" s="71">
        <f>FUNPREV!C12</f>
        <v>2229832180.1511521</v>
      </c>
      <c r="D9" s="82">
        <f t="shared" si="0"/>
        <v>0.45446519400645574</v>
      </c>
      <c r="E9" s="83">
        <v>0</v>
      </c>
      <c r="F9" s="137">
        <v>0.5</v>
      </c>
      <c r="G9" s="107">
        <v>1</v>
      </c>
      <c r="H9" s="106">
        <v>1</v>
      </c>
    </row>
    <row r="10" spans="1:9" ht="14.25" customHeight="1" x14ac:dyDescent="0.25">
      <c r="A10" s="4" t="s">
        <v>18</v>
      </c>
      <c r="B10" s="4" t="s">
        <v>19</v>
      </c>
      <c r="C10" s="71">
        <v>0</v>
      </c>
      <c r="D10" s="82">
        <f t="shared" si="0"/>
        <v>0</v>
      </c>
      <c r="E10" s="83">
        <v>0</v>
      </c>
      <c r="F10" s="137">
        <v>0</v>
      </c>
      <c r="G10" s="107">
        <v>0.05</v>
      </c>
      <c r="H10" s="106">
        <v>0.05</v>
      </c>
    </row>
    <row r="11" spans="1:9" ht="14.25" customHeight="1" x14ac:dyDescent="0.25">
      <c r="A11" s="4" t="s">
        <v>20</v>
      </c>
      <c r="B11" s="4" t="s">
        <v>21</v>
      </c>
      <c r="C11" s="71">
        <f>FUNPREV!C38+FINANPREV!C7</f>
        <v>951839262.39607847</v>
      </c>
      <c r="D11" s="82">
        <f t="shared" si="0"/>
        <v>0.19399568223043256</v>
      </c>
      <c r="E11" s="83">
        <v>0</v>
      </c>
      <c r="F11" s="137">
        <v>0.22</v>
      </c>
      <c r="G11" s="107">
        <v>0.4</v>
      </c>
      <c r="H11" s="142">
        <v>0.7</v>
      </c>
    </row>
    <row r="12" spans="1:9" ht="14.25" customHeight="1" x14ac:dyDescent="0.25">
      <c r="A12" s="4" t="s">
        <v>22</v>
      </c>
      <c r="B12" s="4" t="s">
        <v>23</v>
      </c>
      <c r="C12" s="71">
        <f>FUNPREV!C43</f>
        <v>64344944.49808</v>
      </c>
      <c r="D12" s="82">
        <f t="shared" si="0"/>
        <v>1.3114232517118086E-2</v>
      </c>
      <c r="E12" s="83">
        <v>0</v>
      </c>
      <c r="F12" s="137">
        <v>1.4999999999999999E-2</v>
      </c>
      <c r="G12" s="107">
        <v>0.05</v>
      </c>
      <c r="H12" s="142"/>
      <c r="I12" s="106"/>
    </row>
    <row r="13" spans="1:9" ht="14.25" customHeight="1" x14ac:dyDescent="0.25">
      <c r="A13" s="4" t="s">
        <v>24</v>
      </c>
      <c r="B13" s="4" t="s">
        <v>25</v>
      </c>
      <c r="C13" s="71">
        <f>FUNPREV!C45+FINANPREV!C10</f>
        <v>46239817.230566606</v>
      </c>
      <c r="D13" s="82">
        <f t="shared" si="0"/>
        <v>9.4242013796249097E-3</v>
      </c>
      <c r="E13" s="83">
        <v>0</v>
      </c>
      <c r="F13" s="137">
        <v>0</v>
      </c>
      <c r="G13" s="107">
        <v>0</v>
      </c>
      <c r="H13" s="106">
        <v>0.2</v>
      </c>
    </row>
    <row r="14" spans="1:9" ht="14.25" customHeight="1" x14ac:dyDescent="0.25">
      <c r="A14" s="4" t="s">
        <v>26</v>
      </c>
      <c r="B14" s="4" t="s">
        <v>27</v>
      </c>
      <c r="C14" s="71">
        <v>0</v>
      </c>
      <c r="D14" s="82">
        <f t="shared" si="0"/>
        <v>0</v>
      </c>
      <c r="E14" s="83">
        <v>0</v>
      </c>
      <c r="F14" s="137">
        <v>0</v>
      </c>
      <c r="G14" s="107">
        <v>0</v>
      </c>
      <c r="H14" s="106">
        <v>0.1</v>
      </c>
    </row>
    <row r="15" spans="1:9" ht="14.25" customHeight="1" x14ac:dyDescent="0.25">
      <c r="A15" s="4" t="s">
        <v>28</v>
      </c>
      <c r="B15" s="4" t="s">
        <v>29</v>
      </c>
      <c r="C15" s="71">
        <f>FUNPREV!C49</f>
        <v>2344327.7831560802</v>
      </c>
      <c r="D15" s="82">
        <f t="shared" si="0"/>
        <v>4.7780070189610939E-4</v>
      </c>
      <c r="E15" s="83">
        <v>0</v>
      </c>
      <c r="F15" s="137">
        <v>0</v>
      </c>
      <c r="G15" s="107">
        <v>0</v>
      </c>
      <c r="H15" s="106">
        <v>0.1</v>
      </c>
    </row>
    <row r="16" spans="1:9" ht="14.25" customHeight="1" x14ac:dyDescent="0.25">
      <c r="A16" s="37" t="s">
        <v>30</v>
      </c>
      <c r="B16" s="38"/>
      <c r="C16" s="39">
        <f>SUM(C17:C20)</f>
        <v>463770832.38438988</v>
      </c>
      <c r="D16" s="86">
        <f>IFERROR(C16/$C$34,0)</f>
        <v>9.4521777553600486E-2</v>
      </c>
      <c r="E16" s="87"/>
      <c r="F16" s="138">
        <v>0.11</v>
      </c>
      <c r="G16" s="88"/>
      <c r="H16" s="138">
        <v>0.4</v>
      </c>
    </row>
    <row r="17" spans="1:13" ht="14.25" customHeight="1" x14ac:dyDescent="0.25">
      <c r="A17" s="4" t="s">
        <v>31</v>
      </c>
      <c r="B17" s="4" t="s">
        <v>32</v>
      </c>
      <c r="C17" s="71">
        <f>FUNPREV!C55</f>
        <v>359257365.62079448</v>
      </c>
      <c r="D17" s="85">
        <f t="shared" si="0"/>
        <v>7.3220742717075279E-2</v>
      </c>
      <c r="E17" s="143">
        <v>0</v>
      </c>
      <c r="F17" s="137">
        <v>0.04</v>
      </c>
      <c r="G17" s="107">
        <v>0.1</v>
      </c>
      <c r="H17" s="106">
        <v>0.4</v>
      </c>
    </row>
    <row r="18" spans="1:13" ht="14.25" customHeight="1" x14ac:dyDescent="0.25">
      <c r="A18" s="4" t="s">
        <v>33</v>
      </c>
      <c r="B18" s="4" t="s">
        <v>34</v>
      </c>
      <c r="C18" s="71">
        <v>0</v>
      </c>
      <c r="D18" s="85">
        <f t="shared" si="0"/>
        <v>0</v>
      </c>
      <c r="E18" s="143">
        <v>0</v>
      </c>
      <c r="F18" s="137">
        <v>7.0000000000000007E-2</v>
      </c>
      <c r="G18" s="107">
        <v>0.1</v>
      </c>
      <c r="H18" s="106">
        <v>0.4</v>
      </c>
      <c r="M18" s="81"/>
    </row>
    <row r="19" spans="1:13" ht="14.25" customHeight="1" x14ac:dyDescent="0.25">
      <c r="A19" s="4" t="s">
        <v>35</v>
      </c>
      <c r="B19" s="4" t="s">
        <v>36</v>
      </c>
      <c r="C19" s="71">
        <f>FUNPREV!C69</f>
        <v>104513466.7635954</v>
      </c>
      <c r="D19" s="85">
        <f t="shared" si="0"/>
        <v>2.130103483652521E-2</v>
      </c>
      <c r="E19" s="143">
        <v>0</v>
      </c>
      <c r="F19" s="137">
        <v>0</v>
      </c>
      <c r="G19" s="107">
        <v>0</v>
      </c>
      <c r="H19" s="47"/>
    </row>
    <row r="20" spans="1:13" ht="14.25" customHeight="1" x14ac:dyDescent="0.25">
      <c r="A20" s="4" t="s">
        <v>37</v>
      </c>
      <c r="B20" s="4" t="s">
        <v>38</v>
      </c>
      <c r="C20" s="71">
        <v>0</v>
      </c>
      <c r="D20" s="85">
        <f t="shared" si="0"/>
        <v>0</v>
      </c>
      <c r="E20" s="143">
        <v>0</v>
      </c>
      <c r="F20" s="137">
        <v>0</v>
      </c>
      <c r="G20" s="107">
        <v>0</v>
      </c>
      <c r="H20" s="106">
        <v>0.4</v>
      </c>
    </row>
    <row r="21" spans="1:13" ht="14.25" customHeight="1" x14ac:dyDescent="0.25">
      <c r="A21" s="37" t="s">
        <v>39</v>
      </c>
      <c r="B21" s="38"/>
      <c r="C21" s="39">
        <f>SUM(C22:C24)</f>
        <v>135550449.47742218</v>
      </c>
      <c r="D21" s="86">
        <f>IFERROR(C21/$C$34,0)</f>
        <v>2.7626725395649778E-2</v>
      </c>
      <c r="E21" s="84"/>
      <c r="F21" s="138">
        <v>0</v>
      </c>
      <c r="G21" s="88"/>
      <c r="H21" s="138">
        <v>0.1</v>
      </c>
    </row>
    <row r="22" spans="1:13" ht="14.25" customHeight="1" x14ac:dyDescent="0.25">
      <c r="A22" s="4" t="s">
        <v>40</v>
      </c>
      <c r="B22" s="4" t="s">
        <v>41</v>
      </c>
      <c r="C22" s="71">
        <v>0</v>
      </c>
      <c r="D22" s="85">
        <f t="shared" si="0"/>
        <v>0</v>
      </c>
      <c r="E22" s="143">
        <v>0</v>
      </c>
      <c r="F22" s="137">
        <v>0</v>
      </c>
      <c r="G22" s="107">
        <v>0</v>
      </c>
      <c r="H22" s="106">
        <v>0.1</v>
      </c>
    </row>
    <row r="23" spans="1:13" ht="14.25" customHeight="1" x14ac:dyDescent="0.25">
      <c r="A23" s="4" t="s">
        <v>42</v>
      </c>
      <c r="B23" s="4" t="s">
        <v>43</v>
      </c>
      <c r="C23" s="71">
        <f>FUNPREV!C76</f>
        <v>135550449.47742218</v>
      </c>
      <c r="D23" s="85">
        <f t="shared" si="0"/>
        <v>2.7626725395649778E-2</v>
      </c>
      <c r="E23" s="143">
        <v>0</v>
      </c>
      <c r="F23" s="137">
        <v>0</v>
      </c>
      <c r="G23" s="107">
        <v>0</v>
      </c>
      <c r="H23" s="106">
        <v>0.1</v>
      </c>
    </row>
    <row r="24" spans="1:13" ht="14.25" customHeight="1" x14ac:dyDescent="0.25">
      <c r="A24" s="4" t="s">
        <v>44</v>
      </c>
      <c r="B24" s="4" t="s">
        <v>45</v>
      </c>
      <c r="C24" s="71">
        <v>0</v>
      </c>
      <c r="D24" s="85">
        <f t="shared" si="0"/>
        <v>0</v>
      </c>
      <c r="E24" s="143">
        <v>0</v>
      </c>
      <c r="F24" s="137">
        <v>0</v>
      </c>
      <c r="G24" s="107">
        <v>0</v>
      </c>
      <c r="H24" s="106">
        <v>0.1</v>
      </c>
    </row>
    <row r="25" spans="1:13" ht="14.25" customHeight="1" x14ac:dyDescent="0.25">
      <c r="A25" s="37" t="s">
        <v>46</v>
      </c>
      <c r="B25" s="38"/>
      <c r="C25" s="39">
        <f>SUM(C26:C29)</f>
        <v>328557112.75276327</v>
      </c>
      <c r="D25" s="86">
        <f>IFERROR(C25/$C$34,0)</f>
        <v>6.6963681535560135E-2</v>
      </c>
      <c r="E25" s="84"/>
      <c r="F25" s="139">
        <v>0.02</v>
      </c>
      <c r="G25" s="88"/>
      <c r="H25" s="139">
        <v>0.2</v>
      </c>
    </row>
    <row r="26" spans="1:13" ht="14.25" customHeight="1" x14ac:dyDescent="0.25">
      <c r="A26" s="4" t="s">
        <v>47</v>
      </c>
      <c r="B26" s="4" t="s">
        <v>48</v>
      </c>
      <c r="C26" s="71">
        <f>FUNPREV!C84</f>
        <v>97283143.242148697</v>
      </c>
      <c r="D26" s="85">
        <f t="shared" si="0"/>
        <v>1.9827412556268686E-2</v>
      </c>
      <c r="E26" s="143">
        <v>0</v>
      </c>
      <c r="F26" s="137">
        <v>0.02</v>
      </c>
      <c r="G26" s="107">
        <v>0.1</v>
      </c>
      <c r="H26" s="106">
        <v>0.1</v>
      </c>
    </row>
    <row r="27" spans="1:13" ht="14.25" customHeight="1" x14ac:dyDescent="0.25">
      <c r="A27" s="4" t="s">
        <v>49</v>
      </c>
      <c r="B27" s="4" t="s">
        <v>50</v>
      </c>
      <c r="C27" s="71">
        <v>0</v>
      </c>
      <c r="D27" s="85">
        <f t="shared" si="0"/>
        <v>0</v>
      </c>
      <c r="E27" s="143">
        <v>0</v>
      </c>
      <c r="F27" s="137">
        <v>0</v>
      </c>
      <c r="G27" s="107">
        <v>0</v>
      </c>
      <c r="H27" s="106">
        <v>0.05</v>
      </c>
    </row>
    <row r="28" spans="1:13" ht="14.25" customHeight="1" x14ac:dyDescent="0.25">
      <c r="A28" s="4" t="s">
        <v>51</v>
      </c>
      <c r="B28" s="4" t="s">
        <v>52</v>
      </c>
      <c r="C28" s="71">
        <f>FUNPREV!C86</f>
        <v>231273969.51061457</v>
      </c>
      <c r="D28" s="85">
        <f t="shared" si="0"/>
        <v>4.7136268979291455E-2</v>
      </c>
      <c r="E28" s="143">
        <v>0</v>
      </c>
      <c r="F28" s="137">
        <v>0</v>
      </c>
      <c r="G28" s="107">
        <v>0</v>
      </c>
      <c r="H28" s="106">
        <v>0.05</v>
      </c>
    </row>
    <row r="29" spans="1:13" ht="14.25" customHeight="1" x14ac:dyDescent="0.25">
      <c r="A29" s="4" t="s">
        <v>53</v>
      </c>
      <c r="B29" s="4" t="s">
        <v>54</v>
      </c>
      <c r="C29" s="71">
        <v>0</v>
      </c>
      <c r="D29" s="85">
        <f t="shared" si="0"/>
        <v>0</v>
      </c>
      <c r="E29" s="143">
        <v>0</v>
      </c>
      <c r="F29" s="137">
        <v>0</v>
      </c>
      <c r="G29" s="107">
        <v>0</v>
      </c>
      <c r="H29" s="106"/>
    </row>
    <row r="30" spans="1:13" ht="14.25" customHeight="1" x14ac:dyDescent="0.25">
      <c r="A30" s="37" t="s">
        <v>55</v>
      </c>
      <c r="B30" s="38"/>
      <c r="C30" s="39">
        <f>SUM(C31)</f>
        <v>0</v>
      </c>
      <c r="D30" s="86">
        <f t="shared" si="0"/>
        <v>0</v>
      </c>
      <c r="E30" s="84"/>
      <c r="F30" s="139">
        <v>0</v>
      </c>
      <c r="G30" s="88"/>
      <c r="H30" s="86">
        <v>0.1</v>
      </c>
    </row>
    <row r="31" spans="1:13" ht="14.25" customHeight="1" x14ac:dyDescent="0.25">
      <c r="A31" s="4" t="s">
        <v>56</v>
      </c>
      <c r="B31" s="4" t="s">
        <v>57</v>
      </c>
      <c r="C31" s="71">
        <v>0</v>
      </c>
      <c r="D31" s="85">
        <f t="shared" si="0"/>
        <v>0</v>
      </c>
      <c r="E31" s="143">
        <v>0</v>
      </c>
      <c r="F31" s="137">
        <v>0</v>
      </c>
      <c r="G31" s="107">
        <v>0</v>
      </c>
      <c r="H31" s="106">
        <v>0.1</v>
      </c>
    </row>
    <row r="32" spans="1:13" ht="14.25" customHeight="1" x14ac:dyDescent="0.25">
      <c r="A32" s="37" t="s">
        <v>58</v>
      </c>
      <c r="B32" s="38"/>
      <c r="C32" s="39">
        <f>SUM(C33)</f>
        <v>0</v>
      </c>
      <c r="D32" s="86">
        <f t="shared" si="0"/>
        <v>0</v>
      </c>
      <c r="E32" s="84"/>
      <c r="F32" s="139">
        <v>0</v>
      </c>
      <c r="G32" s="88"/>
      <c r="H32" s="86">
        <v>0.1</v>
      </c>
    </row>
    <row r="33" spans="1:8" ht="14.25" customHeight="1" x14ac:dyDescent="0.25">
      <c r="A33" s="4" t="s">
        <v>59</v>
      </c>
      <c r="B33" s="4" t="s">
        <v>58</v>
      </c>
      <c r="C33" s="71">
        <v>0</v>
      </c>
      <c r="D33" s="106">
        <f t="shared" si="0"/>
        <v>0</v>
      </c>
      <c r="E33" s="143">
        <v>0</v>
      </c>
      <c r="F33" s="137">
        <v>0</v>
      </c>
      <c r="G33" s="107">
        <v>0</v>
      </c>
      <c r="H33" s="106">
        <v>0.1</v>
      </c>
    </row>
    <row r="34" spans="1:8" ht="14.25" customHeight="1" x14ac:dyDescent="0.25">
      <c r="A34" s="40" t="s">
        <v>60</v>
      </c>
      <c r="B34" s="41"/>
      <c r="C34" s="42">
        <f>C6+C16+C21+C25+C30+C32</f>
        <v>4906497152.1657982</v>
      </c>
      <c r="D34" s="141">
        <f>1</f>
        <v>1</v>
      </c>
      <c r="E34" s="76"/>
      <c r="F34" s="144">
        <f>F6+F16+F21+F25+F30+F32</f>
        <v>1</v>
      </c>
      <c r="G34" s="77"/>
      <c r="H34" s="41"/>
    </row>
    <row r="35" spans="1:8" ht="14.25" customHeight="1" x14ac:dyDescent="0.25">
      <c r="A35" s="40" t="s">
        <v>61</v>
      </c>
      <c r="B35" s="41"/>
      <c r="C35" s="42">
        <f>'ALOCAÇÃO POR GESTOR'!B24</f>
        <v>165399805.41999999</v>
      </c>
      <c r="D35" s="41"/>
      <c r="E35" s="76"/>
      <c r="F35" s="140"/>
      <c r="G35" s="77"/>
      <c r="H35" s="41"/>
    </row>
    <row r="36" spans="1:8" ht="14.25" customHeight="1" x14ac:dyDescent="0.25">
      <c r="A36" s="40" t="s">
        <v>62</v>
      </c>
      <c r="B36" s="41"/>
      <c r="C36" s="42">
        <f>C34+C35</f>
        <v>5071896957.5857983</v>
      </c>
      <c r="D36" s="41"/>
      <c r="E36" s="76"/>
      <c r="F36" s="140"/>
      <c r="G36" s="77"/>
      <c r="H36" s="41"/>
    </row>
    <row r="37" spans="1:8" ht="14.25" customHeight="1" thickBot="1" x14ac:dyDescent="0.3">
      <c r="A37" s="43" t="s">
        <v>63</v>
      </c>
      <c r="E37" s="78"/>
      <c r="F37" s="79"/>
      <c r="G37" s="80"/>
    </row>
  </sheetData>
  <mergeCells count="4">
    <mergeCell ref="E4:G4"/>
    <mergeCell ref="A1:H1"/>
    <mergeCell ref="E3:G3"/>
    <mergeCell ref="H11:H1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FUNPREV</vt:lpstr>
      <vt:lpstr>FINANPREV</vt:lpstr>
      <vt:lpstr>SPSM</vt:lpstr>
      <vt:lpstr>TAXA DE ADM</vt:lpstr>
      <vt:lpstr>ALOCAÇÃO POR GESTOR</vt:lpstr>
      <vt:lpstr>ENQUADRAMENTO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Correa</dc:creator>
  <cp:lastModifiedBy>Monica Medeiros Silva</cp:lastModifiedBy>
  <cp:revision>0</cp:revision>
  <dcterms:created xsi:type="dcterms:W3CDTF">2026-09-11T15:38:24Z</dcterms:created>
  <dcterms:modified xsi:type="dcterms:W3CDTF">2026-10-14T18:15:56Z</dcterms:modified>
  <dc:language>en-US</dc:language>
</cp:coreProperties>
</file>